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Budget Performance\2023 June\"/>
    </mc:Choice>
  </mc:AlternateContent>
  <bookViews>
    <workbookView xWindow="0" yWindow="0" windowWidth="23040" windowHeight="8496"/>
  </bookViews>
  <sheets>
    <sheet name="ANECO" sheetId="2" r:id="rId1"/>
    <sheet name="ASELCO" sheetId="3" r:id="rId2"/>
    <sheet name="DIELCO" sheetId="4" r:id="rId3"/>
    <sheet name="SIARELCO" sheetId="5" r:id="rId4"/>
    <sheet name="SURNECO" sheetId="6" r:id="rId5"/>
    <sheet name="SURSECO 1" sheetId="7" r:id="rId6"/>
    <sheet name="SURSECO 2" sheetId="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Titles" localSheetId="0">ANECO!$1:$12</definedName>
    <definedName name="_xlnm.Print_Titles" localSheetId="1">ASELCO!$1:$12</definedName>
    <definedName name="_xlnm.Print_Titles" localSheetId="2">DIELCO!$1:$12</definedName>
    <definedName name="_xlnm.Print_Titles" localSheetId="3">SIARELCO!$1:$12</definedName>
    <definedName name="_xlnm.Print_Titles" localSheetId="4">SURNECO!$1:$12</definedName>
    <definedName name="_xlnm.Print_Titles" localSheetId="5">'SURSECO 1'!$1:$12</definedName>
    <definedName name="_xlnm.Print_Titles" localSheetId="6">'SURSECO 2'!$1:$12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0" i="8" l="1"/>
  <c r="B97" i="8"/>
  <c r="D97" i="8" s="1"/>
  <c r="E97" i="8" s="1"/>
  <c r="B96" i="8"/>
  <c r="D96" i="8" s="1"/>
  <c r="E96" i="8" s="1"/>
  <c r="B95" i="8"/>
  <c r="B94" i="8"/>
  <c r="D94" i="8" s="1"/>
  <c r="E94" i="8" s="1"/>
  <c r="B93" i="8"/>
  <c r="B92" i="8"/>
  <c r="B91" i="8"/>
  <c r="B86" i="8"/>
  <c r="D86" i="8" s="1"/>
  <c r="E86" i="8" s="1"/>
  <c r="B85" i="8"/>
  <c r="D85" i="8" s="1"/>
  <c r="E85" i="8" s="1"/>
  <c r="B84" i="8"/>
  <c r="B81" i="8"/>
  <c r="D81" i="8" s="1"/>
  <c r="E81" i="8" s="1"/>
  <c r="B80" i="8"/>
  <c r="D80" i="8" s="1"/>
  <c r="E80" i="8" s="1"/>
  <c r="B79" i="8"/>
  <c r="D79" i="8" s="1"/>
  <c r="E79" i="8" s="1"/>
  <c r="D78" i="8"/>
  <c r="E78" i="8" s="1"/>
  <c r="B78" i="8"/>
  <c r="B77" i="8"/>
  <c r="B76" i="8"/>
  <c r="D76" i="8" s="1"/>
  <c r="E76" i="8" s="1"/>
  <c r="B75" i="8"/>
  <c r="D75" i="8" s="1"/>
  <c r="E75" i="8" s="1"/>
  <c r="B74" i="8"/>
  <c r="D74" i="8" s="1"/>
  <c r="E74" i="8" s="1"/>
  <c r="B73" i="8"/>
  <c r="D73" i="8" s="1"/>
  <c r="E73" i="8" s="1"/>
  <c r="B72" i="8"/>
  <c r="D72" i="8" s="1"/>
  <c r="E72" i="8" s="1"/>
  <c r="B71" i="8"/>
  <c r="B70" i="8"/>
  <c r="B67" i="8"/>
  <c r="B66" i="8"/>
  <c r="D66" i="8" s="1"/>
  <c r="E66" i="8" s="1"/>
  <c r="B65" i="8"/>
  <c r="D65" i="8" s="1"/>
  <c r="E65" i="8" s="1"/>
  <c r="B64" i="8"/>
  <c r="B63" i="8"/>
  <c r="B61" i="8"/>
  <c r="D61" i="8" s="1"/>
  <c r="E61" i="8" s="1"/>
  <c r="B60" i="8"/>
  <c r="D59" i="8"/>
  <c r="E59" i="8" s="1"/>
  <c r="B59" i="8"/>
  <c r="B58" i="8"/>
  <c r="D58" i="8" s="1"/>
  <c r="E58" i="8" s="1"/>
  <c r="B57" i="8"/>
  <c r="D57" i="8" s="1"/>
  <c r="E57" i="8" s="1"/>
  <c r="B56" i="8"/>
  <c r="B55" i="8"/>
  <c r="D55" i="8" s="1"/>
  <c r="E55" i="8" s="1"/>
  <c r="B54" i="8"/>
  <c r="B53" i="8"/>
  <c r="D53" i="8" s="1"/>
  <c r="E53" i="8" s="1"/>
  <c r="B52" i="8"/>
  <c r="D52" i="8" s="1"/>
  <c r="E52" i="8" s="1"/>
  <c r="B51" i="8"/>
  <c r="D51" i="8" s="1"/>
  <c r="E51" i="8" s="1"/>
  <c r="B50" i="8"/>
  <c r="B49" i="8"/>
  <c r="D49" i="8" s="1"/>
  <c r="E49" i="8" s="1"/>
  <c r="B48" i="8"/>
  <c r="B47" i="8"/>
  <c r="D47" i="8" s="1"/>
  <c r="E47" i="8" s="1"/>
  <c r="B46" i="8"/>
  <c r="B45" i="8"/>
  <c r="B42" i="8"/>
  <c r="B41" i="8"/>
  <c r="D41" i="8" s="1"/>
  <c r="E41" i="8" s="1"/>
  <c r="B40" i="8"/>
  <c r="B39" i="8"/>
  <c r="D39" i="8" s="1"/>
  <c r="E39" i="8" s="1"/>
  <c r="D38" i="8"/>
  <c r="E38" i="8" s="1"/>
  <c r="B38" i="8"/>
  <c r="B37" i="8"/>
  <c r="B36" i="8"/>
  <c r="D36" i="8" s="1"/>
  <c r="E36" i="8" s="1"/>
  <c r="B35" i="8"/>
  <c r="D35" i="8" s="1"/>
  <c r="E35" i="8" s="1"/>
  <c r="B34" i="8"/>
  <c r="B33" i="8"/>
  <c r="B32" i="8"/>
  <c r="D32" i="8" s="1"/>
  <c r="E32" i="8" s="1"/>
  <c r="B31" i="8"/>
  <c r="B30" i="8"/>
  <c r="B29" i="8"/>
  <c r="B28" i="8"/>
  <c r="B27" i="8"/>
  <c r="D27" i="8" s="1"/>
  <c r="E27" i="8" s="1"/>
  <c r="B26" i="8"/>
  <c r="D26" i="8" s="1"/>
  <c r="E26" i="8" s="1"/>
  <c r="B25" i="8"/>
  <c r="B24" i="8"/>
  <c r="D24" i="8" s="1"/>
  <c r="E24" i="8" s="1"/>
  <c r="B23" i="8"/>
  <c r="D23" i="8" s="1"/>
  <c r="E23" i="8" s="1"/>
  <c r="B22" i="8"/>
  <c r="B21" i="8"/>
  <c r="D21" i="8" s="1"/>
  <c r="E21" i="8" s="1"/>
  <c r="B20" i="8"/>
  <c r="D20" i="8" s="1"/>
  <c r="E20" i="8" s="1"/>
  <c r="B19" i="8"/>
  <c r="B18" i="8"/>
  <c r="D18" i="8" s="1"/>
  <c r="E18" i="8" s="1"/>
  <c r="B17" i="8"/>
  <c r="B16" i="8"/>
  <c r="B13" i="8"/>
  <c r="B9" i="8"/>
  <c r="B98" i="8" l="1"/>
  <c r="D93" i="8"/>
  <c r="E93" i="8" s="1"/>
  <c r="D71" i="8"/>
  <c r="E71" i="8" s="1"/>
  <c r="D77" i="8"/>
  <c r="E77" i="8" s="1"/>
  <c r="D45" i="8"/>
  <c r="E45" i="8" s="1"/>
  <c r="D64" i="8"/>
  <c r="E64" i="8" s="1"/>
  <c r="D25" i="8"/>
  <c r="E25" i="8" s="1"/>
  <c r="D37" i="8"/>
  <c r="E37" i="8" s="1"/>
  <c r="D46" i="8"/>
  <c r="E46" i="8" s="1"/>
  <c r="D67" i="8"/>
  <c r="E67" i="8" s="1"/>
  <c r="D63" i="8"/>
  <c r="E63" i="8" s="1"/>
  <c r="D29" i="8"/>
  <c r="E29" i="8" s="1"/>
  <c r="D30" i="8"/>
  <c r="E30" i="8" s="1"/>
  <c r="D17" i="8"/>
  <c r="E17" i="8" s="1"/>
  <c r="D28" i="8"/>
  <c r="E28" i="8" s="1"/>
  <c r="D40" i="8"/>
  <c r="E40" i="8" s="1"/>
  <c r="D50" i="8"/>
  <c r="E50" i="8" s="1"/>
  <c r="D56" i="8"/>
  <c r="E56" i="8" s="1"/>
  <c r="B68" i="8"/>
  <c r="B88" i="8" s="1"/>
  <c r="B99" i="8" s="1"/>
  <c r="B101" i="8" s="1"/>
  <c r="B87" i="8"/>
  <c r="D87" i="8" s="1"/>
  <c r="E87" i="8" s="1"/>
  <c r="D95" i="8"/>
  <c r="E95" i="8" s="1"/>
  <c r="D31" i="8"/>
  <c r="E31" i="8" s="1"/>
  <c r="D92" i="8"/>
  <c r="E92" i="8" s="1"/>
  <c r="D48" i="8"/>
  <c r="E48" i="8" s="1"/>
  <c r="D54" i="8"/>
  <c r="E54" i="8" s="1"/>
  <c r="D60" i="8"/>
  <c r="E60" i="8" s="1"/>
  <c r="B82" i="8"/>
  <c r="D22" i="8"/>
  <c r="E22" i="8" s="1"/>
  <c r="D84" i="8"/>
  <c r="E84" i="8" s="1"/>
  <c r="B100" i="7"/>
  <c r="D97" i="7"/>
  <c r="E97" i="7" s="1"/>
  <c r="B97" i="7"/>
  <c r="B96" i="7"/>
  <c r="B95" i="7"/>
  <c r="D95" i="7" s="1"/>
  <c r="E95" i="7" s="1"/>
  <c r="B94" i="7"/>
  <c r="D94" i="7" s="1"/>
  <c r="E94" i="7" s="1"/>
  <c r="B93" i="7"/>
  <c r="D93" i="7" s="1"/>
  <c r="E93" i="7" s="1"/>
  <c r="B92" i="7"/>
  <c r="B91" i="7"/>
  <c r="D91" i="7" s="1"/>
  <c r="E91" i="7" s="1"/>
  <c r="B86" i="7"/>
  <c r="D86" i="7" s="1"/>
  <c r="E86" i="7" s="1"/>
  <c r="B85" i="7"/>
  <c r="D85" i="7" s="1"/>
  <c r="E85" i="7" s="1"/>
  <c r="B84" i="7"/>
  <c r="B87" i="7" s="1"/>
  <c r="B81" i="7"/>
  <c r="B80" i="7"/>
  <c r="D80" i="7" s="1"/>
  <c r="E80" i="7" s="1"/>
  <c r="B79" i="7"/>
  <c r="D79" i="7" s="1"/>
  <c r="E79" i="7" s="1"/>
  <c r="B78" i="7"/>
  <c r="D77" i="7"/>
  <c r="E77" i="7" s="1"/>
  <c r="B77" i="7"/>
  <c r="B76" i="7"/>
  <c r="D76" i="7" s="1"/>
  <c r="E76" i="7" s="1"/>
  <c r="B75" i="7"/>
  <c r="B74" i="7"/>
  <c r="D74" i="7" s="1"/>
  <c r="E74" i="7" s="1"/>
  <c r="B73" i="7"/>
  <c r="D73" i="7" s="1"/>
  <c r="E73" i="7" s="1"/>
  <c r="B72" i="7"/>
  <c r="D72" i="7" s="1"/>
  <c r="E72" i="7" s="1"/>
  <c r="B71" i="7"/>
  <c r="B70" i="7"/>
  <c r="B67" i="7"/>
  <c r="D67" i="7" s="1"/>
  <c r="E67" i="7" s="1"/>
  <c r="B66" i="7"/>
  <c r="B65" i="7"/>
  <c r="D65" i="7" s="1"/>
  <c r="E65" i="7" s="1"/>
  <c r="B64" i="7"/>
  <c r="B63" i="7"/>
  <c r="D63" i="7" s="1"/>
  <c r="E63" i="7" s="1"/>
  <c r="B61" i="7"/>
  <c r="B60" i="7"/>
  <c r="D60" i="7" s="1"/>
  <c r="E60" i="7" s="1"/>
  <c r="B59" i="7"/>
  <c r="B58" i="7"/>
  <c r="D58" i="7" s="1"/>
  <c r="E58" i="7" s="1"/>
  <c r="B57" i="7"/>
  <c r="D57" i="7" s="1"/>
  <c r="E57" i="7" s="1"/>
  <c r="B56" i="7"/>
  <c r="D56" i="7" s="1"/>
  <c r="E56" i="7" s="1"/>
  <c r="B55" i="7"/>
  <c r="D55" i="7" s="1"/>
  <c r="E55" i="7" s="1"/>
  <c r="B54" i="7"/>
  <c r="D54" i="7" s="1"/>
  <c r="E54" i="7" s="1"/>
  <c r="B53" i="7"/>
  <c r="B52" i="7"/>
  <c r="D52" i="7" s="1"/>
  <c r="E52" i="7" s="1"/>
  <c r="B51" i="7"/>
  <c r="D51" i="7" s="1"/>
  <c r="E51" i="7" s="1"/>
  <c r="B50" i="7"/>
  <c r="D50" i="7" s="1"/>
  <c r="E50" i="7" s="1"/>
  <c r="B49" i="7"/>
  <c r="D49" i="7" s="1"/>
  <c r="E49" i="7" s="1"/>
  <c r="B48" i="7"/>
  <c r="D48" i="7" s="1"/>
  <c r="E48" i="7" s="1"/>
  <c r="B47" i="7"/>
  <c r="B46" i="7"/>
  <c r="B45" i="7"/>
  <c r="B42" i="7"/>
  <c r="B41" i="7"/>
  <c r="B40" i="7"/>
  <c r="D40" i="7" s="1"/>
  <c r="E40" i="7" s="1"/>
  <c r="B39" i="7"/>
  <c r="D39" i="7" s="1"/>
  <c r="E39" i="7" s="1"/>
  <c r="B38" i="7"/>
  <c r="B37" i="7"/>
  <c r="D37" i="7" s="1"/>
  <c r="E37" i="7" s="1"/>
  <c r="B36" i="7"/>
  <c r="D36" i="7" s="1"/>
  <c r="E36" i="7" s="1"/>
  <c r="B35" i="7"/>
  <c r="B34" i="7"/>
  <c r="D34" i="7" s="1"/>
  <c r="E34" i="7" s="1"/>
  <c r="B33" i="7"/>
  <c r="B32" i="7"/>
  <c r="D32" i="7" s="1"/>
  <c r="E32" i="7" s="1"/>
  <c r="B31" i="7"/>
  <c r="D31" i="7" s="1"/>
  <c r="E31" i="7" s="1"/>
  <c r="B30" i="7"/>
  <c r="D30" i="7" s="1"/>
  <c r="E30" i="7" s="1"/>
  <c r="B29" i="7"/>
  <c r="D29" i="7" s="1"/>
  <c r="E29" i="7" s="1"/>
  <c r="B28" i="7"/>
  <c r="D28" i="7" s="1"/>
  <c r="E28" i="7" s="1"/>
  <c r="B27" i="7"/>
  <c r="D27" i="7" s="1"/>
  <c r="E27" i="7" s="1"/>
  <c r="B26" i="7"/>
  <c r="D26" i="7" s="1"/>
  <c r="E26" i="7" s="1"/>
  <c r="B25" i="7"/>
  <c r="D25" i="7" s="1"/>
  <c r="E25" i="7" s="1"/>
  <c r="B24" i="7"/>
  <c r="D24" i="7" s="1"/>
  <c r="E24" i="7" s="1"/>
  <c r="B23" i="7"/>
  <c r="B22" i="7"/>
  <c r="D22" i="7" s="1"/>
  <c r="E22" i="7" s="1"/>
  <c r="B21" i="7"/>
  <c r="D21" i="7" s="1"/>
  <c r="E21" i="7" s="1"/>
  <c r="B20" i="7"/>
  <c r="B19" i="7"/>
  <c r="B18" i="7"/>
  <c r="D18" i="7" s="1"/>
  <c r="E18" i="7" s="1"/>
  <c r="B17" i="7"/>
  <c r="B16" i="7"/>
  <c r="B13" i="7"/>
  <c r="B9" i="7" s="1"/>
  <c r="B68" i="7" l="1"/>
  <c r="B98" i="7"/>
  <c r="D92" i="7"/>
  <c r="E92" i="7" s="1"/>
  <c r="B82" i="7"/>
  <c r="D75" i="7"/>
  <c r="E75" i="7" s="1"/>
  <c r="D46" i="7"/>
  <c r="E46" i="7" s="1"/>
  <c r="D64" i="7"/>
  <c r="E64" i="7" s="1"/>
  <c r="D78" i="7"/>
  <c r="E78" i="7" s="1"/>
  <c r="D23" i="7"/>
  <c r="E23" i="7" s="1"/>
  <c r="D81" i="7"/>
  <c r="E81" i="7" s="1"/>
  <c r="D17" i="7"/>
  <c r="E17" i="7" s="1"/>
  <c r="D59" i="7"/>
  <c r="E59" i="7" s="1"/>
  <c r="D35" i="7"/>
  <c r="E35" i="7" s="1"/>
  <c r="D53" i="7"/>
  <c r="E53" i="7" s="1"/>
  <c r="D71" i="7"/>
  <c r="E71" i="7" s="1"/>
  <c r="D98" i="7"/>
  <c r="E98" i="7" s="1"/>
  <c r="D96" i="7"/>
  <c r="E96" i="7" s="1"/>
  <c r="D47" i="7"/>
  <c r="E47" i="7" s="1"/>
  <c r="D41" i="7"/>
  <c r="E41" i="7" s="1"/>
  <c r="D38" i="7"/>
  <c r="E38" i="7" s="1"/>
  <c r="D61" i="7"/>
  <c r="E61" i="7" s="1"/>
  <c r="D66" i="7"/>
  <c r="E66" i="7" s="1"/>
  <c r="D33" i="7"/>
  <c r="E33" i="7" s="1"/>
  <c r="D91" i="8"/>
  <c r="E91" i="8" s="1"/>
  <c r="D98" i="8"/>
  <c r="E98" i="8" s="1"/>
  <c r="D70" i="8"/>
  <c r="E70" i="8" s="1"/>
  <c r="D82" i="8"/>
  <c r="E82" i="8" s="1"/>
  <c r="D33" i="8"/>
  <c r="E33" i="8" s="1"/>
  <c r="D34" i="8"/>
  <c r="E34" i="8" s="1"/>
  <c r="B100" i="6"/>
  <c r="B97" i="6"/>
  <c r="D97" i="6" s="1"/>
  <c r="E97" i="6" s="1"/>
  <c r="B96" i="6"/>
  <c r="D96" i="6" s="1"/>
  <c r="E96" i="6" s="1"/>
  <c r="B95" i="6"/>
  <c r="D95" i="6" s="1"/>
  <c r="E95" i="6" s="1"/>
  <c r="B94" i="6"/>
  <c r="D94" i="6" s="1"/>
  <c r="E94" i="6" s="1"/>
  <c r="B93" i="6"/>
  <c r="B92" i="6"/>
  <c r="B98" i="6" s="1"/>
  <c r="B91" i="6"/>
  <c r="B86" i="6"/>
  <c r="B85" i="6"/>
  <c r="D85" i="6" s="1"/>
  <c r="E85" i="6" s="1"/>
  <c r="B84" i="6"/>
  <c r="B87" i="6" s="1"/>
  <c r="B81" i="6"/>
  <c r="D81" i="6" s="1"/>
  <c r="E81" i="6" s="1"/>
  <c r="B80" i="6"/>
  <c r="D80" i="6" s="1"/>
  <c r="E80" i="6" s="1"/>
  <c r="B79" i="6"/>
  <c r="B78" i="6"/>
  <c r="D77" i="6"/>
  <c r="E77" i="6" s="1"/>
  <c r="B77" i="6"/>
  <c r="B76" i="6"/>
  <c r="D76" i="6" s="1"/>
  <c r="E76" i="6" s="1"/>
  <c r="B75" i="6"/>
  <c r="D75" i="6" s="1"/>
  <c r="E75" i="6" s="1"/>
  <c r="B74" i="6"/>
  <c r="D74" i="6" s="1"/>
  <c r="E74" i="6" s="1"/>
  <c r="B73" i="6"/>
  <c r="B72" i="6"/>
  <c r="D72" i="6" s="1"/>
  <c r="E72" i="6" s="1"/>
  <c r="B71" i="6"/>
  <c r="B70" i="6"/>
  <c r="B67" i="6"/>
  <c r="D67" i="6" s="1"/>
  <c r="E67" i="6" s="1"/>
  <c r="B66" i="6"/>
  <c r="B65" i="6"/>
  <c r="B64" i="6"/>
  <c r="B63" i="6"/>
  <c r="B61" i="6"/>
  <c r="B60" i="6"/>
  <c r="D60" i="6" s="1"/>
  <c r="E60" i="6" s="1"/>
  <c r="B59" i="6"/>
  <c r="D59" i="6" s="1"/>
  <c r="E59" i="6" s="1"/>
  <c r="B58" i="6"/>
  <c r="B57" i="6"/>
  <c r="D57" i="6" s="1"/>
  <c r="E57" i="6" s="1"/>
  <c r="B56" i="6"/>
  <c r="B55" i="6"/>
  <c r="D55" i="6" s="1"/>
  <c r="E55" i="6" s="1"/>
  <c r="B54" i="6"/>
  <c r="D54" i="6" s="1"/>
  <c r="E54" i="6" s="1"/>
  <c r="B53" i="6"/>
  <c r="D53" i="6" s="1"/>
  <c r="E53" i="6" s="1"/>
  <c r="B52" i="6"/>
  <c r="D52" i="6" s="1"/>
  <c r="E52" i="6" s="1"/>
  <c r="B51" i="6"/>
  <c r="B50" i="6"/>
  <c r="B49" i="6"/>
  <c r="B48" i="6"/>
  <c r="D48" i="6" s="1"/>
  <c r="E48" i="6" s="1"/>
  <c r="B47" i="6"/>
  <c r="D47" i="6" s="1"/>
  <c r="E47" i="6" s="1"/>
  <c r="B46" i="6"/>
  <c r="B45" i="6"/>
  <c r="B42" i="6"/>
  <c r="B41" i="6"/>
  <c r="D41" i="6" s="1"/>
  <c r="E41" i="6" s="1"/>
  <c r="B40" i="6"/>
  <c r="D40" i="6" s="1"/>
  <c r="E40" i="6" s="1"/>
  <c r="B39" i="6"/>
  <c r="B38" i="6"/>
  <c r="D38" i="6" s="1"/>
  <c r="E38" i="6" s="1"/>
  <c r="B37" i="6"/>
  <c r="D37" i="6" s="1"/>
  <c r="E37" i="6" s="1"/>
  <c r="B36" i="6"/>
  <c r="B35" i="6"/>
  <c r="B34" i="6"/>
  <c r="B33" i="6"/>
  <c r="B32" i="6"/>
  <c r="B31" i="6"/>
  <c r="D31" i="6" s="1"/>
  <c r="E31" i="6" s="1"/>
  <c r="B30" i="6"/>
  <c r="B29" i="6"/>
  <c r="B28" i="6"/>
  <c r="D28" i="6" s="1"/>
  <c r="E28" i="6" s="1"/>
  <c r="B27" i="6"/>
  <c r="D27" i="6" s="1"/>
  <c r="E27" i="6" s="1"/>
  <c r="B26" i="6"/>
  <c r="B25" i="6"/>
  <c r="B24" i="6"/>
  <c r="D24" i="6" s="1"/>
  <c r="E24" i="6" s="1"/>
  <c r="B23" i="6"/>
  <c r="D23" i="6" s="1"/>
  <c r="E23" i="6" s="1"/>
  <c r="B22" i="6"/>
  <c r="D22" i="6" s="1"/>
  <c r="E22" i="6" s="1"/>
  <c r="B21" i="6"/>
  <c r="B20" i="6"/>
  <c r="B19" i="6"/>
  <c r="D19" i="6" s="1"/>
  <c r="E19" i="6" s="1"/>
  <c r="B18" i="6"/>
  <c r="D18" i="6" s="1"/>
  <c r="E18" i="6" s="1"/>
  <c r="B17" i="6"/>
  <c r="D17" i="6" s="1"/>
  <c r="E17" i="6" s="1"/>
  <c r="B16" i="6"/>
  <c r="B13" i="6"/>
  <c r="B9" i="6" s="1"/>
  <c r="B88" i="7" l="1"/>
  <c r="B99" i="7" s="1"/>
  <c r="B101" i="7" s="1"/>
  <c r="D92" i="6"/>
  <c r="E92" i="6" s="1"/>
  <c r="D34" i="6"/>
  <c r="E34" i="6" s="1"/>
  <c r="D49" i="6"/>
  <c r="E49" i="6" s="1"/>
  <c r="D66" i="6"/>
  <c r="E66" i="6" s="1"/>
  <c r="D36" i="6"/>
  <c r="E36" i="6" s="1"/>
  <c r="D51" i="6"/>
  <c r="E51" i="6" s="1"/>
  <c r="D64" i="6"/>
  <c r="E64" i="6" s="1"/>
  <c r="D79" i="6"/>
  <c r="E79" i="6" s="1"/>
  <c r="D25" i="6"/>
  <c r="E25" i="6" s="1"/>
  <c r="D21" i="6"/>
  <c r="E21" i="6" s="1"/>
  <c r="D63" i="6"/>
  <c r="E63" i="6" s="1"/>
  <c r="D73" i="6"/>
  <c r="E73" i="6" s="1"/>
  <c r="D35" i="6"/>
  <c r="E35" i="6" s="1"/>
  <c r="D65" i="6"/>
  <c r="E65" i="6" s="1"/>
  <c r="D86" i="6"/>
  <c r="E86" i="6" s="1"/>
  <c r="D56" i="6"/>
  <c r="E56" i="6" s="1"/>
  <c r="B82" i="6"/>
  <c r="D78" i="6"/>
  <c r="E78" i="6" s="1"/>
  <c r="D39" i="6"/>
  <c r="E39" i="6" s="1"/>
  <c r="B68" i="6"/>
  <c r="D29" i="6"/>
  <c r="E29" i="6" s="1"/>
  <c r="D30" i="6"/>
  <c r="E30" i="6" s="1"/>
  <c r="B88" i="6"/>
  <c r="B99" i="6" s="1"/>
  <c r="B101" i="6" s="1"/>
  <c r="D71" i="6"/>
  <c r="E71" i="6" s="1"/>
  <c r="D93" i="6"/>
  <c r="E93" i="6" s="1"/>
  <c r="D32" i="6"/>
  <c r="E32" i="6" s="1"/>
  <c r="D26" i="6"/>
  <c r="E26" i="6" s="1"/>
  <c r="D20" i="6"/>
  <c r="E20" i="6" s="1"/>
  <c r="D50" i="6"/>
  <c r="E50" i="6" s="1"/>
  <c r="D58" i="6"/>
  <c r="E58" i="6" s="1"/>
  <c r="D61" i="6"/>
  <c r="E61" i="6" s="1"/>
  <c r="D19" i="8"/>
  <c r="E19" i="8" s="1"/>
  <c r="D68" i="8"/>
  <c r="E68" i="8" s="1"/>
  <c r="D88" i="8"/>
  <c r="E88" i="8" s="1"/>
  <c r="D87" i="7"/>
  <c r="E87" i="7" s="1"/>
  <c r="D84" i="7"/>
  <c r="E84" i="7" s="1"/>
  <c r="D82" i="7"/>
  <c r="E82" i="7" s="1"/>
  <c r="D70" i="7"/>
  <c r="E70" i="7" s="1"/>
  <c r="D45" i="7"/>
  <c r="E45" i="7" s="1"/>
  <c r="D20" i="7"/>
  <c r="E20" i="7" s="1"/>
  <c r="D68" i="7"/>
  <c r="E68" i="7" s="1"/>
  <c r="B100" i="5"/>
  <c r="B97" i="5"/>
  <c r="D97" i="5" s="1"/>
  <c r="E97" i="5" s="1"/>
  <c r="B96" i="5"/>
  <c r="D96" i="5" s="1"/>
  <c r="E96" i="5" s="1"/>
  <c r="B95" i="5"/>
  <c r="D95" i="5" s="1"/>
  <c r="E95" i="5" s="1"/>
  <c r="B94" i="5"/>
  <c r="D94" i="5" s="1"/>
  <c r="E94" i="5" s="1"/>
  <c r="B93" i="5"/>
  <c r="D93" i="5" s="1"/>
  <c r="E93" i="5" s="1"/>
  <c r="B92" i="5"/>
  <c r="D92" i="5" s="1"/>
  <c r="E92" i="5" s="1"/>
  <c r="B91" i="5"/>
  <c r="B86" i="5"/>
  <c r="D86" i="5" s="1"/>
  <c r="E86" i="5" s="1"/>
  <c r="D85" i="5"/>
  <c r="E85" i="5" s="1"/>
  <c r="B85" i="5"/>
  <c r="B84" i="5"/>
  <c r="B81" i="5"/>
  <c r="D81" i="5" s="1"/>
  <c r="E81" i="5" s="1"/>
  <c r="B80" i="5"/>
  <c r="D80" i="5" s="1"/>
  <c r="E80" i="5" s="1"/>
  <c r="B79" i="5"/>
  <c r="D79" i="5" s="1"/>
  <c r="E79" i="5" s="1"/>
  <c r="B78" i="5"/>
  <c r="D78" i="5" s="1"/>
  <c r="E78" i="5" s="1"/>
  <c r="B77" i="5"/>
  <c r="D77" i="5" s="1"/>
  <c r="E77" i="5" s="1"/>
  <c r="B76" i="5"/>
  <c r="D76" i="5" s="1"/>
  <c r="E76" i="5" s="1"/>
  <c r="B75" i="5"/>
  <c r="D75" i="5" s="1"/>
  <c r="E75" i="5" s="1"/>
  <c r="B74" i="5"/>
  <c r="D74" i="5" s="1"/>
  <c r="E74" i="5" s="1"/>
  <c r="B73" i="5"/>
  <c r="D73" i="5" s="1"/>
  <c r="E73" i="5" s="1"/>
  <c r="B72" i="5"/>
  <c r="D72" i="5" s="1"/>
  <c r="E72" i="5" s="1"/>
  <c r="B71" i="5"/>
  <c r="B70" i="5"/>
  <c r="B82" i="5" s="1"/>
  <c r="B67" i="5"/>
  <c r="D67" i="5" s="1"/>
  <c r="E67" i="5" s="1"/>
  <c r="B66" i="5"/>
  <c r="D66" i="5" s="1"/>
  <c r="E66" i="5" s="1"/>
  <c r="B65" i="5"/>
  <c r="D65" i="5" s="1"/>
  <c r="E65" i="5" s="1"/>
  <c r="B64" i="5"/>
  <c r="D64" i="5" s="1"/>
  <c r="E64" i="5" s="1"/>
  <c r="B63" i="5"/>
  <c r="B68" i="5" s="1"/>
  <c r="B61" i="5"/>
  <c r="D61" i="5" s="1"/>
  <c r="E61" i="5" s="1"/>
  <c r="D60" i="5"/>
  <c r="E60" i="5" s="1"/>
  <c r="B60" i="5"/>
  <c r="B59" i="5"/>
  <c r="D59" i="5" s="1"/>
  <c r="E59" i="5" s="1"/>
  <c r="B58" i="5"/>
  <c r="D58" i="5" s="1"/>
  <c r="E58" i="5" s="1"/>
  <c r="B57" i="5"/>
  <c r="D57" i="5" s="1"/>
  <c r="E57" i="5" s="1"/>
  <c r="B56" i="5"/>
  <c r="D56" i="5" s="1"/>
  <c r="E56" i="5" s="1"/>
  <c r="B55" i="5"/>
  <c r="D55" i="5" s="1"/>
  <c r="E55" i="5" s="1"/>
  <c r="B54" i="5"/>
  <c r="D54" i="5" s="1"/>
  <c r="E54" i="5" s="1"/>
  <c r="B53" i="5"/>
  <c r="D53" i="5" s="1"/>
  <c r="E53" i="5" s="1"/>
  <c r="B52" i="5"/>
  <c r="D52" i="5" s="1"/>
  <c r="E52" i="5" s="1"/>
  <c r="B51" i="5"/>
  <c r="D51" i="5" s="1"/>
  <c r="E51" i="5" s="1"/>
  <c r="B50" i="5"/>
  <c r="D50" i="5" s="1"/>
  <c r="E50" i="5" s="1"/>
  <c r="B49" i="5"/>
  <c r="B48" i="5"/>
  <c r="D48" i="5" s="1"/>
  <c r="E48" i="5" s="1"/>
  <c r="B47" i="5"/>
  <c r="D47" i="5" s="1"/>
  <c r="E47" i="5" s="1"/>
  <c r="B46" i="5"/>
  <c r="B45" i="5"/>
  <c r="B42" i="5"/>
  <c r="B41" i="5"/>
  <c r="D41" i="5" s="1"/>
  <c r="E41" i="5" s="1"/>
  <c r="B40" i="5"/>
  <c r="D40" i="5" s="1"/>
  <c r="E40" i="5" s="1"/>
  <c r="B39" i="5"/>
  <c r="D39" i="5" s="1"/>
  <c r="E39" i="5" s="1"/>
  <c r="B38" i="5"/>
  <c r="D38" i="5" s="1"/>
  <c r="E38" i="5" s="1"/>
  <c r="B37" i="5"/>
  <c r="D37" i="5" s="1"/>
  <c r="E37" i="5" s="1"/>
  <c r="B36" i="5"/>
  <c r="D36" i="5" s="1"/>
  <c r="E36" i="5" s="1"/>
  <c r="B35" i="5"/>
  <c r="D35" i="5" s="1"/>
  <c r="E35" i="5" s="1"/>
  <c r="B34" i="5"/>
  <c r="B33" i="5"/>
  <c r="D33" i="5" s="1"/>
  <c r="E33" i="5" s="1"/>
  <c r="B32" i="5"/>
  <c r="D32" i="5" s="1"/>
  <c r="E32" i="5" s="1"/>
  <c r="B31" i="5"/>
  <c r="D31" i="5" s="1"/>
  <c r="E31" i="5" s="1"/>
  <c r="B30" i="5"/>
  <c r="B29" i="5"/>
  <c r="B28" i="5"/>
  <c r="D28" i="5" s="1"/>
  <c r="E28" i="5" s="1"/>
  <c r="D27" i="5"/>
  <c r="E27" i="5" s="1"/>
  <c r="B27" i="5"/>
  <c r="B26" i="5"/>
  <c r="D26" i="5" s="1"/>
  <c r="E26" i="5" s="1"/>
  <c r="B25" i="5"/>
  <c r="D25" i="5" s="1"/>
  <c r="E25" i="5" s="1"/>
  <c r="B24" i="5"/>
  <c r="D24" i="5" s="1"/>
  <c r="E24" i="5" s="1"/>
  <c r="B23" i="5"/>
  <c r="D23" i="5" s="1"/>
  <c r="E23" i="5" s="1"/>
  <c r="B22" i="5"/>
  <c r="D22" i="5" s="1"/>
  <c r="E22" i="5" s="1"/>
  <c r="D21" i="5"/>
  <c r="E21" i="5" s="1"/>
  <c r="B21" i="5"/>
  <c r="B20" i="5"/>
  <c r="B19" i="5"/>
  <c r="B18" i="5"/>
  <c r="D18" i="5" s="1"/>
  <c r="E18" i="5" s="1"/>
  <c r="B17" i="5"/>
  <c r="B16" i="5"/>
  <c r="B13" i="5"/>
  <c r="B9" i="5" s="1"/>
  <c r="B98" i="5" l="1"/>
  <c r="B87" i="5"/>
  <c r="D87" i="5" s="1"/>
  <c r="E87" i="5" s="1"/>
  <c r="B88" i="5"/>
  <c r="B99" i="5" s="1"/>
  <c r="B101" i="5" s="1"/>
  <c r="D68" i="5"/>
  <c r="E68" i="5" s="1"/>
  <c r="D63" i="5"/>
  <c r="E63" i="5" s="1"/>
  <c r="D71" i="5"/>
  <c r="E71" i="5" s="1"/>
  <c r="D19" i="5"/>
  <c r="E19" i="5" s="1"/>
  <c r="D20" i="5"/>
  <c r="E20" i="5" s="1"/>
  <c r="D46" i="5"/>
  <c r="E46" i="5" s="1"/>
  <c r="D45" i="5"/>
  <c r="E45" i="5" s="1"/>
  <c r="D84" i="5"/>
  <c r="E84" i="5" s="1"/>
  <c r="D17" i="5"/>
  <c r="E17" i="5" s="1"/>
  <c r="D29" i="5"/>
  <c r="E29" i="5" s="1"/>
  <c r="D30" i="5"/>
  <c r="E30" i="5" s="1"/>
  <c r="D49" i="5"/>
  <c r="E49" i="5" s="1"/>
  <c r="D46" i="6"/>
  <c r="E46" i="6" s="1"/>
  <c r="D84" i="6"/>
  <c r="E84" i="6" s="1"/>
  <c r="D87" i="6"/>
  <c r="E87" i="6" s="1"/>
  <c r="D16" i="6"/>
  <c r="E16" i="6" s="1"/>
  <c r="D19" i="7"/>
  <c r="E19" i="7" s="1"/>
  <c r="D82" i="6"/>
  <c r="E82" i="6" s="1"/>
  <c r="D70" i="6"/>
  <c r="E70" i="6" s="1"/>
  <c r="D68" i="6"/>
  <c r="E68" i="6" s="1"/>
  <c r="D45" i="6"/>
  <c r="E45" i="6" s="1"/>
  <c r="D34" i="5"/>
  <c r="E34" i="5" s="1"/>
  <c r="D98" i="6"/>
  <c r="E98" i="6" s="1"/>
  <c r="D91" i="6"/>
  <c r="E91" i="6" s="1"/>
  <c r="D16" i="8"/>
  <c r="E16" i="8" s="1"/>
  <c r="D88" i="7"/>
  <c r="E88" i="7" s="1"/>
  <c r="D33" i="6"/>
  <c r="E33" i="6" s="1"/>
  <c r="B100" i="4"/>
  <c r="B97" i="4"/>
  <c r="D97" i="4" s="1"/>
  <c r="E97" i="4" s="1"/>
  <c r="B96" i="4"/>
  <c r="D96" i="4" s="1"/>
  <c r="E96" i="4" s="1"/>
  <c r="B95" i="4"/>
  <c r="D95" i="4" s="1"/>
  <c r="E95" i="4" s="1"/>
  <c r="B94" i="4"/>
  <c r="D94" i="4" s="1"/>
  <c r="E94" i="4" s="1"/>
  <c r="B93" i="4"/>
  <c r="D93" i="4" s="1"/>
  <c r="E93" i="4" s="1"/>
  <c r="B92" i="4"/>
  <c r="B91" i="4"/>
  <c r="D91" i="4" s="1"/>
  <c r="E91" i="4" s="1"/>
  <c r="B86" i="4"/>
  <c r="D86" i="4" s="1"/>
  <c r="E86" i="4" s="1"/>
  <c r="B85" i="4"/>
  <c r="D85" i="4" s="1"/>
  <c r="E85" i="4" s="1"/>
  <c r="B84" i="4"/>
  <c r="B87" i="4" s="1"/>
  <c r="B81" i="4"/>
  <c r="D81" i="4" s="1"/>
  <c r="E81" i="4" s="1"/>
  <c r="B80" i="4"/>
  <c r="D80" i="4" s="1"/>
  <c r="E80" i="4" s="1"/>
  <c r="B79" i="4"/>
  <c r="D79" i="4" s="1"/>
  <c r="E79" i="4" s="1"/>
  <c r="B78" i="4"/>
  <c r="D78" i="4" s="1"/>
  <c r="E78" i="4" s="1"/>
  <c r="B77" i="4"/>
  <c r="D77" i="4" s="1"/>
  <c r="E77" i="4" s="1"/>
  <c r="B76" i="4"/>
  <c r="D76" i="4" s="1"/>
  <c r="E76" i="4" s="1"/>
  <c r="B75" i="4"/>
  <c r="D75" i="4" s="1"/>
  <c r="E75" i="4" s="1"/>
  <c r="D74" i="4"/>
  <c r="E74" i="4" s="1"/>
  <c r="B74" i="4"/>
  <c r="B73" i="4"/>
  <c r="D73" i="4" s="1"/>
  <c r="E73" i="4" s="1"/>
  <c r="B72" i="4"/>
  <c r="D72" i="4" s="1"/>
  <c r="E72" i="4" s="1"/>
  <c r="B71" i="4"/>
  <c r="D71" i="4" s="1"/>
  <c r="E71" i="4" s="1"/>
  <c r="B70" i="4"/>
  <c r="B67" i="4"/>
  <c r="D67" i="4" s="1"/>
  <c r="E67" i="4" s="1"/>
  <c r="D66" i="4"/>
  <c r="E66" i="4" s="1"/>
  <c r="B66" i="4"/>
  <c r="B65" i="4"/>
  <c r="D65" i="4" s="1"/>
  <c r="E65" i="4" s="1"/>
  <c r="B64" i="4"/>
  <c r="D64" i="4" s="1"/>
  <c r="E64" i="4" s="1"/>
  <c r="B63" i="4"/>
  <c r="B61" i="4"/>
  <c r="D61" i="4" s="1"/>
  <c r="E61" i="4" s="1"/>
  <c r="B60" i="4"/>
  <c r="B59" i="4"/>
  <c r="D59" i="4" s="1"/>
  <c r="E59" i="4" s="1"/>
  <c r="B58" i="4"/>
  <c r="D58" i="4" s="1"/>
  <c r="E58" i="4" s="1"/>
  <c r="B57" i="4"/>
  <c r="D57" i="4" s="1"/>
  <c r="E57" i="4" s="1"/>
  <c r="B56" i="4"/>
  <c r="D56" i="4" s="1"/>
  <c r="E56" i="4" s="1"/>
  <c r="B55" i="4"/>
  <c r="D55" i="4" s="1"/>
  <c r="E55" i="4" s="1"/>
  <c r="B54" i="4"/>
  <c r="D54" i="4" s="1"/>
  <c r="E54" i="4" s="1"/>
  <c r="B53" i="4"/>
  <c r="D53" i="4" s="1"/>
  <c r="E53" i="4" s="1"/>
  <c r="B52" i="4"/>
  <c r="D52" i="4" s="1"/>
  <c r="E52" i="4" s="1"/>
  <c r="B51" i="4"/>
  <c r="D51" i="4" s="1"/>
  <c r="E51" i="4" s="1"/>
  <c r="B50" i="4"/>
  <c r="D50" i="4" s="1"/>
  <c r="E50" i="4" s="1"/>
  <c r="B49" i="4"/>
  <c r="D49" i="4" s="1"/>
  <c r="E49" i="4" s="1"/>
  <c r="B48" i="4"/>
  <c r="D48" i="4" s="1"/>
  <c r="E48" i="4" s="1"/>
  <c r="B47" i="4"/>
  <c r="B46" i="4"/>
  <c r="D46" i="4" s="1"/>
  <c r="E46" i="4" s="1"/>
  <c r="B45" i="4"/>
  <c r="D45" i="4" s="1"/>
  <c r="E45" i="4" s="1"/>
  <c r="B42" i="4"/>
  <c r="B41" i="4"/>
  <c r="D41" i="4" s="1"/>
  <c r="E41" i="4" s="1"/>
  <c r="B40" i="4"/>
  <c r="D40" i="4" s="1"/>
  <c r="E40" i="4" s="1"/>
  <c r="D39" i="4"/>
  <c r="E39" i="4" s="1"/>
  <c r="B39" i="4"/>
  <c r="D38" i="4"/>
  <c r="E38" i="4" s="1"/>
  <c r="B38" i="4"/>
  <c r="B37" i="4"/>
  <c r="D37" i="4" s="1"/>
  <c r="E37" i="4" s="1"/>
  <c r="B36" i="4"/>
  <c r="D36" i="4" s="1"/>
  <c r="E36" i="4" s="1"/>
  <c r="B35" i="4"/>
  <c r="D35" i="4" s="1"/>
  <c r="E35" i="4" s="1"/>
  <c r="B34" i="4"/>
  <c r="B33" i="4"/>
  <c r="D32" i="4"/>
  <c r="E32" i="4" s="1"/>
  <c r="B32" i="4"/>
  <c r="D31" i="4"/>
  <c r="E31" i="4" s="1"/>
  <c r="B31" i="4"/>
  <c r="B30" i="4"/>
  <c r="B29" i="4"/>
  <c r="B28" i="4"/>
  <c r="D28" i="4" s="1"/>
  <c r="E28" i="4" s="1"/>
  <c r="B27" i="4"/>
  <c r="D27" i="4" s="1"/>
  <c r="E27" i="4" s="1"/>
  <c r="B26" i="4"/>
  <c r="D26" i="4" s="1"/>
  <c r="E26" i="4" s="1"/>
  <c r="D25" i="4"/>
  <c r="E25" i="4" s="1"/>
  <c r="B25" i="4"/>
  <c r="D24" i="4"/>
  <c r="E24" i="4" s="1"/>
  <c r="B24" i="4"/>
  <c r="B23" i="4"/>
  <c r="D23" i="4" s="1"/>
  <c r="E23" i="4" s="1"/>
  <c r="B22" i="4"/>
  <c r="D22" i="4" s="1"/>
  <c r="E22" i="4" s="1"/>
  <c r="B21" i="4"/>
  <c r="D21" i="4" s="1"/>
  <c r="E21" i="4" s="1"/>
  <c r="B20" i="4"/>
  <c r="B19" i="4"/>
  <c r="D18" i="4"/>
  <c r="E18" i="4" s="1"/>
  <c r="B18" i="4"/>
  <c r="B17" i="4"/>
  <c r="B16" i="4"/>
  <c r="B13" i="4"/>
  <c r="B9" i="4"/>
  <c r="D84" i="4" l="1"/>
  <c r="E84" i="4" s="1"/>
  <c r="B68" i="4"/>
  <c r="B98" i="4"/>
  <c r="B82" i="4"/>
  <c r="D92" i="4"/>
  <c r="E92" i="4" s="1"/>
  <c r="D68" i="4"/>
  <c r="E68" i="4" s="1"/>
  <c r="D33" i="4"/>
  <c r="E33" i="4" s="1"/>
  <c r="D34" i="4"/>
  <c r="E34" i="4" s="1"/>
  <c r="D60" i="4"/>
  <c r="E60" i="4" s="1"/>
  <c r="D17" i="4"/>
  <c r="E17" i="4" s="1"/>
  <c r="B88" i="4"/>
  <c r="B99" i="4" s="1"/>
  <c r="B101" i="4" s="1"/>
  <c r="D19" i="4"/>
  <c r="E19" i="4" s="1"/>
  <c r="D20" i="4"/>
  <c r="E20" i="4" s="1"/>
  <c r="D29" i="4"/>
  <c r="E29" i="4" s="1"/>
  <c r="D47" i="4"/>
  <c r="E47" i="4" s="1"/>
  <c r="D98" i="5"/>
  <c r="E98" i="5" s="1"/>
  <c r="D91" i="5"/>
  <c r="E91" i="5" s="1"/>
  <c r="D98" i="4"/>
  <c r="E98" i="4" s="1"/>
  <c r="D42" i="8"/>
  <c r="E42" i="8" s="1"/>
  <c r="D30" i="4"/>
  <c r="E30" i="4" s="1"/>
  <c r="D63" i="4"/>
  <c r="E63" i="4" s="1"/>
  <c r="D82" i="5"/>
  <c r="E82" i="5" s="1"/>
  <c r="D70" i="5"/>
  <c r="E70" i="5" s="1"/>
  <c r="D87" i="4"/>
  <c r="E87" i="4" s="1"/>
  <c r="D16" i="5"/>
  <c r="E16" i="5" s="1"/>
  <c r="D88" i="6"/>
  <c r="E88" i="6" s="1"/>
  <c r="D42" i="6"/>
  <c r="E42" i="6" s="1"/>
  <c r="D16" i="7"/>
  <c r="E16" i="7" s="1"/>
  <c r="B100" i="3"/>
  <c r="B97" i="3"/>
  <c r="D97" i="3" s="1"/>
  <c r="E97" i="3" s="1"/>
  <c r="B96" i="3"/>
  <c r="D96" i="3" s="1"/>
  <c r="E96" i="3" s="1"/>
  <c r="B95" i="3"/>
  <c r="D95" i="3" s="1"/>
  <c r="E95" i="3" s="1"/>
  <c r="B94" i="3"/>
  <c r="D94" i="3" s="1"/>
  <c r="E94" i="3" s="1"/>
  <c r="B93" i="3"/>
  <c r="D93" i="3" s="1"/>
  <c r="E93" i="3" s="1"/>
  <c r="B92" i="3"/>
  <c r="B91" i="3"/>
  <c r="B86" i="3"/>
  <c r="D86" i="3" s="1"/>
  <c r="E86" i="3" s="1"/>
  <c r="B85" i="3"/>
  <c r="D85" i="3" s="1"/>
  <c r="E85" i="3" s="1"/>
  <c r="B84" i="3"/>
  <c r="B87" i="3" s="1"/>
  <c r="B81" i="3"/>
  <c r="D81" i="3" s="1"/>
  <c r="E81" i="3" s="1"/>
  <c r="B80" i="3"/>
  <c r="D80" i="3" s="1"/>
  <c r="E80" i="3" s="1"/>
  <c r="B79" i="3"/>
  <c r="D79" i="3" s="1"/>
  <c r="E79" i="3" s="1"/>
  <c r="B78" i="3"/>
  <c r="D78" i="3" s="1"/>
  <c r="E78" i="3" s="1"/>
  <c r="B77" i="3"/>
  <c r="D77" i="3" s="1"/>
  <c r="E77" i="3" s="1"/>
  <c r="B76" i="3"/>
  <c r="D76" i="3" s="1"/>
  <c r="E76" i="3" s="1"/>
  <c r="B75" i="3"/>
  <c r="D75" i="3" s="1"/>
  <c r="E75" i="3" s="1"/>
  <c r="B74" i="3"/>
  <c r="D74" i="3" s="1"/>
  <c r="E74" i="3" s="1"/>
  <c r="B73" i="3"/>
  <c r="D73" i="3" s="1"/>
  <c r="E73" i="3" s="1"/>
  <c r="B72" i="3"/>
  <c r="D72" i="3" s="1"/>
  <c r="E72" i="3" s="1"/>
  <c r="B71" i="3"/>
  <c r="B70" i="3"/>
  <c r="B67" i="3"/>
  <c r="D67" i="3" s="1"/>
  <c r="E67" i="3" s="1"/>
  <c r="B66" i="3"/>
  <c r="D66" i="3" s="1"/>
  <c r="E66" i="3" s="1"/>
  <c r="B65" i="3"/>
  <c r="D65" i="3" s="1"/>
  <c r="E65" i="3" s="1"/>
  <c r="B64" i="3"/>
  <c r="B63" i="3"/>
  <c r="B61" i="3"/>
  <c r="B60" i="3"/>
  <c r="D60" i="3" s="1"/>
  <c r="E60" i="3" s="1"/>
  <c r="B59" i="3"/>
  <c r="D59" i="3" s="1"/>
  <c r="E59" i="3" s="1"/>
  <c r="B58" i="3"/>
  <c r="D58" i="3" s="1"/>
  <c r="E58" i="3" s="1"/>
  <c r="B57" i="3"/>
  <c r="D57" i="3" s="1"/>
  <c r="E57" i="3" s="1"/>
  <c r="D56" i="3"/>
  <c r="E56" i="3" s="1"/>
  <c r="B56" i="3"/>
  <c r="B55" i="3"/>
  <c r="D55" i="3" s="1"/>
  <c r="E55" i="3" s="1"/>
  <c r="B54" i="3"/>
  <c r="D54" i="3" s="1"/>
  <c r="E54" i="3" s="1"/>
  <c r="B53" i="3"/>
  <c r="B52" i="3"/>
  <c r="D52" i="3" s="1"/>
  <c r="E52" i="3" s="1"/>
  <c r="B51" i="3"/>
  <c r="D51" i="3" s="1"/>
  <c r="E51" i="3" s="1"/>
  <c r="B50" i="3"/>
  <c r="D50" i="3" s="1"/>
  <c r="E50" i="3" s="1"/>
  <c r="B49" i="3"/>
  <c r="D49" i="3" s="1"/>
  <c r="E49" i="3" s="1"/>
  <c r="B48" i="3"/>
  <c r="B47" i="3"/>
  <c r="D47" i="3" s="1"/>
  <c r="E47" i="3" s="1"/>
  <c r="B46" i="3"/>
  <c r="B45" i="3"/>
  <c r="B42" i="3"/>
  <c r="B41" i="3"/>
  <c r="D41" i="3" s="1"/>
  <c r="E41" i="3" s="1"/>
  <c r="B40" i="3"/>
  <c r="D40" i="3" s="1"/>
  <c r="E40" i="3" s="1"/>
  <c r="B39" i="3"/>
  <c r="D39" i="3" s="1"/>
  <c r="E39" i="3" s="1"/>
  <c r="B38" i="3"/>
  <c r="D38" i="3" s="1"/>
  <c r="E38" i="3" s="1"/>
  <c r="D37" i="3"/>
  <c r="E37" i="3" s="1"/>
  <c r="B37" i="3"/>
  <c r="B36" i="3"/>
  <c r="D36" i="3" s="1"/>
  <c r="E36" i="3" s="1"/>
  <c r="B35" i="3"/>
  <c r="D35" i="3" s="1"/>
  <c r="E35" i="3" s="1"/>
  <c r="B34" i="3"/>
  <c r="B33" i="3"/>
  <c r="B32" i="3"/>
  <c r="D32" i="3" s="1"/>
  <c r="E32" i="3" s="1"/>
  <c r="B31" i="3"/>
  <c r="D31" i="3" s="1"/>
  <c r="E31" i="3" s="1"/>
  <c r="B30" i="3"/>
  <c r="B29" i="3"/>
  <c r="B28" i="3"/>
  <c r="D28" i="3" s="1"/>
  <c r="E28" i="3" s="1"/>
  <c r="B27" i="3"/>
  <c r="D27" i="3" s="1"/>
  <c r="E27" i="3" s="1"/>
  <c r="B26" i="3"/>
  <c r="D26" i="3" s="1"/>
  <c r="E26" i="3" s="1"/>
  <c r="B25" i="3"/>
  <c r="D25" i="3" s="1"/>
  <c r="E25" i="3" s="1"/>
  <c r="B24" i="3"/>
  <c r="D24" i="3" s="1"/>
  <c r="E24" i="3" s="1"/>
  <c r="D23" i="3"/>
  <c r="E23" i="3" s="1"/>
  <c r="B23" i="3"/>
  <c r="B22" i="3"/>
  <c r="D22" i="3" s="1"/>
  <c r="E22" i="3" s="1"/>
  <c r="B21" i="3"/>
  <c r="D21" i="3" s="1"/>
  <c r="E21" i="3" s="1"/>
  <c r="B20" i="3"/>
  <c r="D20" i="3" s="1"/>
  <c r="E20" i="3" s="1"/>
  <c r="B19" i="3"/>
  <c r="B18" i="3"/>
  <c r="D18" i="3" s="1"/>
  <c r="E18" i="3" s="1"/>
  <c r="B17" i="3"/>
  <c r="B16" i="3"/>
  <c r="B13" i="3"/>
  <c r="B9" i="3"/>
  <c r="B82" i="3" l="1"/>
  <c r="B68" i="3"/>
  <c r="B98" i="3"/>
  <c r="D64" i="3"/>
  <c r="E64" i="3" s="1"/>
  <c r="D92" i="3"/>
  <c r="E92" i="3" s="1"/>
  <c r="B88" i="3"/>
  <c r="D46" i="3"/>
  <c r="E46" i="3" s="1"/>
  <c r="D17" i="3"/>
  <c r="E17" i="3" s="1"/>
  <c r="D71" i="3"/>
  <c r="E71" i="3" s="1"/>
  <c r="D29" i="3"/>
  <c r="E29" i="3" s="1"/>
  <c r="D30" i="3"/>
  <c r="E30" i="3" s="1"/>
  <c r="B99" i="3"/>
  <c r="B101" i="3" s="1"/>
  <c r="D61" i="3"/>
  <c r="E61" i="3" s="1"/>
  <c r="D91" i="3"/>
  <c r="E91" i="3" s="1"/>
  <c r="D98" i="3"/>
  <c r="E98" i="3" s="1"/>
  <c r="D33" i="3"/>
  <c r="E33" i="3" s="1"/>
  <c r="D34" i="3"/>
  <c r="E34" i="3" s="1"/>
  <c r="D48" i="3"/>
  <c r="E48" i="3" s="1"/>
  <c r="D53" i="3"/>
  <c r="E53" i="3" s="1"/>
  <c r="D19" i="3"/>
  <c r="E19" i="3" s="1"/>
  <c r="D42" i="7"/>
  <c r="E42" i="7" s="1"/>
  <c r="D88" i="5"/>
  <c r="E88" i="5" s="1"/>
  <c r="D42" i="5"/>
  <c r="E42" i="5" s="1"/>
  <c r="D70" i="4"/>
  <c r="E70" i="4" s="1"/>
  <c r="B100" i="2"/>
  <c r="B97" i="2"/>
  <c r="D97" i="2" s="1"/>
  <c r="E97" i="2" s="1"/>
  <c r="B96" i="2"/>
  <c r="D96" i="2" s="1"/>
  <c r="E96" i="2" s="1"/>
  <c r="D95" i="2"/>
  <c r="E95" i="2" s="1"/>
  <c r="B95" i="2"/>
  <c r="B94" i="2"/>
  <c r="D94" i="2" s="1"/>
  <c r="E94" i="2" s="1"/>
  <c r="B93" i="2"/>
  <c r="D93" i="2" s="1"/>
  <c r="E93" i="2" s="1"/>
  <c r="B92" i="2"/>
  <c r="B91" i="2"/>
  <c r="B86" i="2"/>
  <c r="D86" i="2" s="1"/>
  <c r="E86" i="2" s="1"/>
  <c r="B85" i="2"/>
  <c r="D85" i="2" s="1"/>
  <c r="E85" i="2" s="1"/>
  <c r="B84" i="2"/>
  <c r="B81" i="2"/>
  <c r="D81" i="2" s="1"/>
  <c r="E81" i="2" s="1"/>
  <c r="B80" i="2"/>
  <c r="D80" i="2" s="1"/>
  <c r="E80" i="2" s="1"/>
  <c r="B79" i="2"/>
  <c r="D79" i="2" s="1"/>
  <c r="E79" i="2" s="1"/>
  <c r="B78" i="2"/>
  <c r="D78" i="2" s="1"/>
  <c r="E78" i="2" s="1"/>
  <c r="B77" i="2"/>
  <c r="D77" i="2" s="1"/>
  <c r="E77" i="2" s="1"/>
  <c r="D76" i="2"/>
  <c r="E76" i="2" s="1"/>
  <c r="B76" i="2"/>
  <c r="B75" i="2"/>
  <c r="D75" i="2" s="1"/>
  <c r="E75" i="2" s="1"/>
  <c r="B74" i="2"/>
  <c r="D74" i="2" s="1"/>
  <c r="E74" i="2" s="1"/>
  <c r="B73" i="2"/>
  <c r="D73" i="2" s="1"/>
  <c r="E73" i="2" s="1"/>
  <c r="B72" i="2"/>
  <c r="D72" i="2" s="1"/>
  <c r="E72" i="2" s="1"/>
  <c r="B71" i="2"/>
  <c r="B70" i="2"/>
  <c r="B82" i="2" s="1"/>
  <c r="D67" i="2"/>
  <c r="E67" i="2" s="1"/>
  <c r="B67" i="2"/>
  <c r="B66" i="2"/>
  <c r="D66" i="2" s="1"/>
  <c r="E66" i="2" s="1"/>
  <c r="B65" i="2"/>
  <c r="B64" i="2"/>
  <c r="D64" i="2" s="1"/>
  <c r="E64" i="2" s="1"/>
  <c r="B63" i="2"/>
  <c r="B61" i="2"/>
  <c r="D61" i="2" s="1"/>
  <c r="E61" i="2" s="1"/>
  <c r="B60" i="2"/>
  <c r="B59" i="2"/>
  <c r="D59" i="2" s="1"/>
  <c r="E59" i="2" s="1"/>
  <c r="B58" i="2"/>
  <c r="D58" i="2" s="1"/>
  <c r="E58" i="2" s="1"/>
  <c r="B57" i="2"/>
  <c r="D57" i="2" s="1"/>
  <c r="E57" i="2" s="1"/>
  <c r="B56" i="2"/>
  <c r="D56" i="2" s="1"/>
  <c r="E56" i="2" s="1"/>
  <c r="B55" i="2"/>
  <c r="D55" i="2" s="1"/>
  <c r="E55" i="2" s="1"/>
  <c r="B54" i="2"/>
  <c r="D54" i="2" s="1"/>
  <c r="E54" i="2" s="1"/>
  <c r="B53" i="2"/>
  <c r="D53" i="2" s="1"/>
  <c r="E53" i="2" s="1"/>
  <c r="B52" i="2"/>
  <c r="D52" i="2" s="1"/>
  <c r="E52" i="2" s="1"/>
  <c r="B51" i="2"/>
  <c r="D51" i="2" s="1"/>
  <c r="E51" i="2" s="1"/>
  <c r="B50" i="2"/>
  <c r="D50" i="2" s="1"/>
  <c r="E50" i="2" s="1"/>
  <c r="B49" i="2"/>
  <c r="D49" i="2" s="1"/>
  <c r="E49" i="2" s="1"/>
  <c r="B48" i="2"/>
  <c r="D48" i="2" s="1"/>
  <c r="E48" i="2" s="1"/>
  <c r="B47" i="2"/>
  <c r="B46" i="2"/>
  <c r="B45" i="2"/>
  <c r="B42" i="2"/>
  <c r="B41" i="2"/>
  <c r="D41" i="2" s="1"/>
  <c r="E41" i="2" s="1"/>
  <c r="B40" i="2"/>
  <c r="D40" i="2" s="1"/>
  <c r="E40" i="2" s="1"/>
  <c r="B39" i="2"/>
  <c r="D39" i="2" s="1"/>
  <c r="E39" i="2" s="1"/>
  <c r="D38" i="2"/>
  <c r="E38" i="2" s="1"/>
  <c r="B38" i="2"/>
  <c r="B37" i="2"/>
  <c r="D37" i="2" s="1"/>
  <c r="E37" i="2" s="1"/>
  <c r="B36" i="2"/>
  <c r="D36" i="2" s="1"/>
  <c r="E36" i="2" s="1"/>
  <c r="B35" i="2"/>
  <c r="D35" i="2" s="1"/>
  <c r="E35" i="2" s="1"/>
  <c r="B34" i="2"/>
  <c r="B33" i="2"/>
  <c r="B32" i="2"/>
  <c r="D32" i="2" s="1"/>
  <c r="E32" i="2" s="1"/>
  <c r="D31" i="2"/>
  <c r="E31" i="2" s="1"/>
  <c r="B31" i="2"/>
  <c r="B30" i="2"/>
  <c r="B29" i="2"/>
  <c r="B28" i="2"/>
  <c r="D28" i="2" s="1"/>
  <c r="E28" i="2" s="1"/>
  <c r="B27" i="2"/>
  <c r="D27" i="2" s="1"/>
  <c r="E27" i="2" s="1"/>
  <c r="B26" i="2"/>
  <c r="D26" i="2" s="1"/>
  <c r="E26" i="2" s="1"/>
  <c r="B25" i="2"/>
  <c r="D25" i="2" s="1"/>
  <c r="E25" i="2" s="1"/>
  <c r="D24" i="2"/>
  <c r="E24" i="2" s="1"/>
  <c r="B24" i="2"/>
  <c r="B23" i="2"/>
  <c r="D23" i="2" s="1"/>
  <c r="E23" i="2" s="1"/>
  <c r="B22" i="2"/>
  <c r="D22" i="2" s="1"/>
  <c r="E22" i="2" s="1"/>
  <c r="B21" i="2"/>
  <c r="D21" i="2" s="1"/>
  <c r="E21" i="2" s="1"/>
  <c r="B20" i="2"/>
  <c r="B19" i="2"/>
  <c r="B18" i="2"/>
  <c r="D18" i="2" s="1"/>
  <c r="E18" i="2" s="1"/>
  <c r="B17" i="2"/>
  <c r="B16" i="2"/>
  <c r="B13" i="2"/>
  <c r="B9" i="2"/>
  <c r="B98" i="2" l="1"/>
  <c r="D92" i="2"/>
  <c r="E92" i="2" s="1"/>
  <c r="B68" i="2"/>
  <c r="B88" i="2" s="1"/>
  <c r="B99" i="2" s="1"/>
  <c r="B101" i="2" s="1"/>
  <c r="D65" i="2"/>
  <c r="E65" i="2" s="1"/>
  <c r="B87" i="2"/>
  <c r="D87" i="2" s="1"/>
  <c r="E87" i="2" s="1"/>
  <c r="D71" i="2"/>
  <c r="E71" i="2" s="1"/>
  <c r="D47" i="2"/>
  <c r="E47" i="2" s="1"/>
  <c r="D46" i="2"/>
  <c r="E46" i="2" s="1"/>
  <c r="D19" i="2"/>
  <c r="E19" i="2" s="1"/>
  <c r="D63" i="2"/>
  <c r="E63" i="2" s="1"/>
  <c r="D68" i="2"/>
  <c r="E68" i="2" s="1"/>
  <c r="D29" i="2"/>
  <c r="E29" i="2" s="1"/>
  <c r="D30" i="2"/>
  <c r="E30" i="2" s="1"/>
  <c r="D84" i="2"/>
  <c r="E84" i="2" s="1"/>
  <c r="D17" i="2"/>
  <c r="E17" i="2" s="1"/>
  <c r="D33" i="2"/>
  <c r="E33" i="2" s="1"/>
  <c r="D34" i="2"/>
  <c r="E34" i="2" s="1"/>
  <c r="D60" i="2"/>
  <c r="E60" i="2" s="1"/>
  <c r="D20" i="2"/>
  <c r="E20" i="2" s="1"/>
  <c r="D68" i="3"/>
  <c r="E68" i="3" s="1"/>
  <c r="D63" i="3"/>
  <c r="E63" i="3" s="1"/>
  <c r="D82" i="4"/>
  <c r="E82" i="4" s="1"/>
  <c r="D88" i="4"/>
  <c r="E88" i="4" s="1"/>
  <c r="D70" i="3"/>
  <c r="E70" i="3" s="1"/>
  <c r="D82" i="3"/>
  <c r="E82" i="3" s="1"/>
  <c r="D16" i="4"/>
  <c r="E16" i="4" s="1"/>
  <c r="D87" i="3"/>
  <c r="E87" i="3" s="1"/>
  <c r="D84" i="3"/>
  <c r="E84" i="3" s="1"/>
  <c r="D45" i="3"/>
  <c r="E45" i="3" s="1"/>
  <c r="D91" i="2" l="1"/>
  <c r="E91" i="2" s="1"/>
  <c r="D98" i="2"/>
  <c r="E98" i="2" s="1"/>
  <c r="D88" i="3"/>
  <c r="E88" i="3" s="1"/>
  <c r="D42" i="4"/>
  <c r="E42" i="4" s="1"/>
  <c r="D45" i="2"/>
  <c r="E45" i="2" s="1"/>
  <c r="D16" i="3"/>
  <c r="E16" i="3" s="1"/>
  <c r="D82" i="2"/>
  <c r="E82" i="2" s="1"/>
  <c r="D70" i="2"/>
  <c r="E70" i="2" s="1"/>
  <c r="D16" i="2" l="1"/>
  <c r="E16" i="2" s="1"/>
  <c r="D42" i="3"/>
  <c r="E42" i="3" s="1"/>
  <c r="D88" i="2"/>
  <c r="E88" i="2" s="1"/>
  <c r="D42" i="2" l="1"/>
  <c r="E42" i="2" s="1"/>
</calcChain>
</file>

<file path=xl/sharedStrings.xml><?xml version="1.0" encoding="utf-8"?>
<sst xmlns="http://schemas.openxmlformats.org/spreadsheetml/2006/main" count="868" uniqueCount="89">
  <si>
    <r>
      <rPr>
        <sz val="8"/>
        <color rgb="FF31484C"/>
        <rFont val="Segoe UI"/>
        <family val="2"/>
      </rPr>
      <t xml:space="preserve">Republic of the Philippines
</t>
    </r>
  </si>
  <si>
    <r>
      <rPr>
        <sz val="8"/>
        <color rgb="FF31484C"/>
        <rFont val="Segoe UI"/>
        <family val="2"/>
      </rPr>
      <t xml:space="preserve">National Electrification Administration
</t>
    </r>
  </si>
  <si>
    <t>Budget Performance</t>
  </si>
  <si>
    <t>Account Name</t>
  </si>
  <si>
    <t>Approved Budget for the Year</t>
  </si>
  <si>
    <t xml:space="preserve"> To Date </t>
  </si>
  <si>
    <t xml:space="preserve"> Budget Balance </t>
  </si>
  <si>
    <t>Budget Balance (%)</t>
  </si>
  <si>
    <r>
      <rPr>
        <b/>
        <sz val="8"/>
        <color rgb="FF000000"/>
        <rFont val="Segoe UI"/>
        <family val="2"/>
      </rPr>
      <t>INTERNAL CASH GENERATION</t>
    </r>
  </si>
  <si>
    <t/>
  </si>
  <si>
    <r>
      <rPr>
        <sz val="8"/>
        <color rgb="FF000000"/>
        <rFont val="Segoe UI"/>
        <family val="2"/>
      </rPr>
      <t>1. Collection from Consumer A/R</t>
    </r>
  </si>
  <si>
    <r>
      <rPr>
        <sz val="8"/>
        <color rgb="FF000000"/>
        <rFont val="Segoe UI"/>
        <family val="2"/>
      </rPr>
      <t>1.a. From Power Bills</t>
    </r>
  </si>
  <si>
    <r>
      <rPr>
        <sz val="8"/>
        <color rgb="FF000000"/>
        <rFont val="Segoe UI"/>
        <family val="2"/>
      </rPr>
      <t>1.b. From RFSC</t>
    </r>
  </si>
  <si>
    <r>
      <rPr>
        <sz val="8"/>
        <color rgb="FF000000"/>
        <rFont val="Segoe UI"/>
        <family val="2"/>
      </rPr>
      <t>1.c. From Universal Charge</t>
    </r>
  </si>
  <si>
    <r>
      <rPr>
        <sz val="8"/>
        <color rgb="FF000000"/>
        <rFont val="Segoe UI"/>
        <family val="2"/>
      </rPr>
      <t>1.c.1 Missionary Electrification</t>
    </r>
  </si>
  <si>
    <r>
      <rPr>
        <sz val="8"/>
        <color rgb="FF000000"/>
        <rFont val="Segoe UI"/>
        <family val="2"/>
      </rPr>
      <t>1.c.2 RE Developers Cash Incentives</t>
    </r>
  </si>
  <si>
    <r>
      <rPr>
        <sz val="8"/>
        <color rgb="FF000000"/>
        <rFont val="Segoe UI"/>
        <family val="2"/>
      </rPr>
      <t>1.c.3 Environmental Charge</t>
    </r>
  </si>
  <si>
    <r>
      <rPr>
        <sz val="8"/>
        <color rgb="FF000000"/>
        <rFont val="Segoe UI"/>
        <family val="2"/>
      </rPr>
      <t>1.c.4 NPC Stranded Contract Costs</t>
    </r>
  </si>
  <si>
    <r>
      <rPr>
        <sz val="8"/>
        <color rgb="FF000000"/>
        <rFont val="Segoe UI"/>
        <family val="2"/>
      </rPr>
      <t>1.c.5 NPC Stranded Debt</t>
    </r>
  </si>
  <si>
    <r>
      <rPr>
        <sz val="8"/>
        <color rgb="FF000000"/>
        <rFont val="Segoe UI"/>
        <family val="2"/>
      </rPr>
      <t>1.c.6 Others</t>
    </r>
  </si>
  <si>
    <r>
      <rPr>
        <sz val="8"/>
        <color rgb="FF000000"/>
        <rFont val="Segoe UI"/>
        <family val="2"/>
      </rPr>
      <t>1.d. From FIT ALL</t>
    </r>
  </si>
  <si>
    <t>1.d. From VAT</t>
  </si>
  <si>
    <t>1.e. Other Taxes</t>
  </si>
  <si>
    <r>
      <rPr>
        <sz val="8"/>
        <color rgb="FF000000"/>
        <rFont val="Segoe UI"/>
        <family val="2"/>
      </rPr>
      <t>2. Other Revenue</t>
    </r>
  </si>
  <si>
    <r>
      <rPr>
        <sz val="8"/>
        <color rgb="FF000000"/>
        <rFont val="Segoe UI"/>
        <family val="2"/>
      </rPr>
      <t>2.a. Reconnection &amp; Other Fees</t>
    </r>
  </si>
  <si>
    <r>
      <rPr>
        <sz val="8"/>
        <color rgb="FF000000"/>
        <rFont val="Segoe UI"/>
        <family val="2"/>
      </rPr>
      <t>2.b. Interest Income</t>
    </r>
  </si>
  <si>
    <r>
      <rPr>
        <sz val="8"/>
        <color rgb="FF000000"/>
        <rFont val="Segoe UI"/>
        <family val="2"/>
      </rPr>
      <t>2.c. Others</t>
    </r>
  </si>
  <si>
    <r>
      <rPr>
        <sz val="8"/>
        <color rgb="FF000000"/>
        <rFont val="Segoe UI"/>
        <family val="2"/>
      </rPr>
      <t>3. Loans</t>
    </r>
  </si>
  <si>
    <r>
      <rPr>
        <sz val="8"/>
        <color rgb="FF000000"/>
        <rFont val="Segoe UI"/>
        <family val="2"/>
      </rPr>
      <t>3.a. Loans from NEA</t>
    </r>
  </si>
  <si>
    <r>
      <rPr>
        <sz val="8"/>
        <color rgb="FF000000"/>
        <rFont val="Segoe UI"/>
        <family val="2"/>
      </rPr>
      <t>3.b. Loans from Banks</t>
    </r>
  </si>
  <si>
    <t>3.b Loans from Other Financial Institutions</t>
  </si>
  <si>
    <r>
      <rPr>
        <sz val="8"/>
        <color rgb="FF000000"/>
        <rFont val="Segoe UI"/>
        <family val="2"/>
      </rPr>
      <t>3.d. Loans from Other Sources</t>
    </r>
  </si>
  <si>
    <r>
      <rPr>
        <sz val="8"/>
        <color rgb="FF000000"/>
        <rFont val="Segoe UI"/>
        <family val="2"/>
      </rPr>
      <t>4. Subsidy</t>
    </r>
  </si>
  <si>
    <r>
      <rPr>
        <sz val="8"/>
        <color rgb="FF000000"/>
        <rFont val="Segoe UI"/>
        <family val="2"/>
      </rPr>
      <t>5. Proceeds from CDA Share Capital</t>
    </r>
  </si>
  <si>
    <t>5. Transfer of Funds</t>
  </si>
  <si>
    <t>6. Other Receipts</t>
  </si>
  <si>
    <r>
      <rPr>
        <b/>
        <sz val="8"/>
        <color rgb="FF000000"/>
        <rFont val="Segoe UI"/>
        <family val="2"/>
      </rPr>
      <t>TOTAL CASH INFLOW</t>
    </r>
  </si>
  <si>
    <r>
      <rPr>
        <b/>
        <sz val="8"/>
        <color rgb="FF000000"/>
        <rFont val="Segoe UI"/>
        <family val="2"/>
      </rPr>
      <t>CASH FOR OPERATIONS</t>
    </r>
  </si>
  <si>
    <r>
      <rPr>
        <sz val="8"/>
        <color rgb="FF000000"/>
        <rFont val="Segoe UI"/>
        <family val="2"/>
      </rPr>
      <t>1. Cost of Power</t>
    </r>
  </si>
  <si>
    <r>
      <rPr>
        <sz val="8"/>
        <color rgb="FF000000"/>
        <rFont val="Segoe UI"/>
        <family val="2"/>
      </rPr>
      <t>2. Non-Power Cost</t>
    </r>
  </si>
  <si>
    <r>
      <rPr>
        <sz val="8"/>
        <color rgb="FF000000"/>
        <rFont val="Segoe UI"/>
        <family val="2"/>
      </rPr>
      <t>2.a. Salaries &amp; Wages</t>
    </r>
  </si>
  <si>
    <r>
      <rPr>
        <sz val="8"/>
        <color rgb="FF000000"/>
        <rFont val="Segoe UI"/>
        <family val="2"/>
      </rPr>
      <t>2.b. SSS/PHIC/ECC/HDMF</t>
    </r>
  </si>
  <si>
    <r>
      <rPr>
        <sz val="8"/>
        <color rgb="FF000000"/>
        <rFont val="Segoe UI"/>
        <family val="2"/>
      </rPr>
      <t>2.c. Employee Benefits</t>
    </r>
  </si>
  <si>
    <r>
      <rPr>
        <sz val="8"/>
        <color rgb="FF000000"/>
        <rFont val="Segoe UI"/>
        <family val="2"/>
      </rPr>
      <t>2.d. Utilities</t>
    </r>
  </si>
  <si>
    <r>
      <rPr>
        <sz val="8"/>
        <color rgb="FF000000"/>
        <rFont val="Segoe UI"/>
        <family val="2"/>
      </rPr>
      <t>2.e. Office Materials &amp; Supplies</t>
    </r>
  </si>
  <si>
    <r>
      <rPr>
        <sz val="8"/>
        <color rgb="FF000000"/>
        <rFont val="Segoe UI"/>
        <family val="2"/>
      </rPr>
      <t>2.f. Travel</t>
    </r>
  </si>
  <si>
    <r>
      <rPr>
        <sz val="8"/>
        <color rgb="FF000000"/>
        <rFont val="Segoe UI"/>
        <family val="2"/>
      </rPr>
      <t>2.g. Transportation</t>
    </r>
  </si>
  <si>
    <r>
      <rPr>
        <sz val="8"/>
        <color rgb="FF000000"/>
        <rFont val="Segoe UI"/>
        <family val="2"/>
      </rPr>
      <t>2.h. Repairs &amp; Maintenance</t>
    </r>
  </si>
  <si>
    <r>
      <rPr>
        <sz val="8"/>
        <color rgb="FF000000"/>
        <rFont val="Segoe UI"/>
        <family val="2"/>
      </rPr>
      <t>2.i. Directors' Per Diems</t>
    </r>
  </si>
  <si>
    <r>
      <rPr>
        <sz val="8"/>
        <color rgb="FF000000"/>
        <rFont val="Segoe UI"/>
        <family val="2"/>
      </rPr>
      <t>2.j. Allowances/Representation</t>
    </r>
  </si>
  <si>
    <r>
      <rPr>
        <sz val="8"/>
        <color rgb="FF000000"/>
        <rFont val="Segoe UI"/>
        <family val="2"/>
      </rPr>
      <t>2.k. Outside Professional Services</t>
    </r>
  </si>
  <si>
    <r>
      <rPr>
        <sz val="8"/>
        <color rgb="FF000000"/>
        <rFont val="Segoe UI"/>
        <family val="2"/>
      </rPr>
      <t>2.l. Seminars/Trainings</t>
    </r>
  </si>
  <si>
    <r>
      <rPr>
        <sz val="8"/>
        <color rgb="FF000000"/>
        <rFont val="Segoe UI"/>
        <family val="2"/>
      </rPr>
      <t>2.m. Institutional Activities</t>
    </r>
  </si>
  <si>
    <r>
      <rPr>
        <sz val="8"/>
        <color rgb="FF000000"/>
        <rFont val="Segoe UI"/>
        <family val="2"/>
      </rPr>
      <t>2.n. Insurance/Registration</t>
    </r>
  </si>
  <si>
    <r>
      <rPr>
        <sz val="8"/>
        <color rgb="FF000000"/>
        <rFont val="Segoe UI"/>
        <family val="2"/>
      </rPr>
      <t>2.o. Sundries</t>
    </r>
  </si>
  <si>
    <r>
      <rPr>
        <b/>
        <sz val="8"/>
        <color rgb="FF000000"/>
        <rFont val="Segoe UI"/>
        <family val="2"/>
      </rPr>
      <t>CASH FOR DEBT SERVICE</t>
    </r>
  </si>
  <si>
    <r>
      <rPr>
        <sz val="8"/>
        <color rgb="FF000000"/>
        <rFont val="Segoe UI"/>
        <family val="2"/>
      </rPr>
      <t>1. NEA</t>
    </r>
  </si>
  <si>
    <r>
      <rPr>
        <sz val="8"/>
        <color rgb="FF000000"/>
        <rFont val="Segoe UI"/>
        <family val="2"/>
      </rPr>
      <t>2. Banks</t>
    </r>
  </si>
  <si>
    <r>
      <rPr>
        <sz val="8"/>
        <color rgb="FF000000"/>
        <rFont val="Segoe UI"/>
        <family val="2"/>
      </rPr>
      <t>3. Other Financial Institutions</t>
    </r>
  </si>
  <si>
    <r>
      <rPr>
        <sz val="8"/>
        <color rgb="FF000000"/>
        <rFont val="Segoe UI"/>
        <family val="2"/>
      </rPr>
      <t>4. Power Suppliers</t>
    </r>
  </si>
  <si>
    <r>
      <rPr>
        <sz val="8"/>
        <color rgb="FF000000"/>
        <rFont val="Segoe UI"/>
        <family val="2"/>
      </rPr>
      <t>5. Accounts Payable - Others</t>
    </r>
  </si>
  <si>
    <r>
      <rPr>
        <b/>
        <sz val="8"/>
        <color rgb="FF000000"/>
        <rFont val="Segoe UI"/>
        <family val="2"/>
      </rPr>
      <t>Total Cash for Debt Service</t>
    </r>
  </si>
  <si>
    <r>
      <rPr>
        <b/>
        <sz val="8"/>
        <color rgb="FF000000"/>
        <rFont val="Segoe UI"/>
        <family val="2"/>
      </rPr>
      <t>CASH FOR OTHER USES</t>
    </r>
  </si>
  <si>
    <r>
      <rPr>
        <sz val="8"/>
        <color rgb="FF000000"/>
        <rFont val="Segoe UI"/>
        <family val="2"/>
      </rPr>
      <t>1. Universal Charge</t>
    </r>
  </si>
  <si>
    <r>
      <rPr>
        <sz val="8"/>
        <color rgb="FF000000"/>
        <rFont val="Segoe UI"/>
        <family val="2"/>
      </rPr>
      <t>1.c.4 Stranded Contract Costs</t>
    </r>
  </si>
  <si>
    <r>
      <rPr>
        <sz val="8"/>
        <color rgb="FF000000"/>
        <rFont val="Segoe UI"/>
        <family val="2"/>
      </rPr>
      <t>2. FIT ALL</t>
    </r>
  </si>
  <si>
    <t>2. VAT</t>
  </si>
  <si>
    <t>3. Other Taxes</t>
  </si>
  <si>
    <t>4. Refunds</t>
  </si>
  <si>
    <t>5. Others</t>
  </si>
  <si>
    <r>
      <rPr>
        <b/>
        <sz val="8"/>
        <color rgb="FF000000"/>
        <rFont val="Segoe UI"/>
        <family val="2"/>
      </rPr>
      <t>Total Cash for Other Uses</t>
    </r>
  </si>
  <si>
    <r>
      <rPr>
        <b/>
        <sz val="8"/>
        <color rgb="FF000000"/>
        <rFont val="Segoe UI"/>
        <family val="2"/>
      </rPr>
      <t>CASH FOR CAPITAL EXPENDITURES</t>
    </r>
  </si>
  <si>
    <r>
      <rPr>
        <sz val="8"/>
        <color rgb="FF000000"/>
        <rFont val="Segoe UI"/>
        <family val="2"/>
      </rPr>
      <t>1. Network Assets (Subsidy)</t>
    </r>
  </si>
  <si>
    <r>
      <rPr>
        <sz val="8"/>
        <color rgb="FF000000"/>
        <rFont val="Segoe UI"/>
        <family val="2"/>
      </rPr>
      <t>2. Network Assets</t>
    </r>
  </si>
  <si>
    <r>
      <rPr>
        <sz val="8"/>
        <color rgb="FF000000"/>
        <rFont val="Segoe UI"/>
        <family val="2"/>
      </rPr>
      <t>3. Non-Network Assets</t>
    </r>
  </si>
  <si>
    <r>
      <rPr>
        <b/>
        <sz val="8"/>
        <color rgb="FF000000"/>
        <rFont val="Segoe UI"/>
        <family val="2"/>
      </rPr>
      <t>Total Cash for Capital Expenditures</t>
    </r>
  </si>
  <si>
    <r>
      <rPr>
        <b/>
        <sz val="8"/>
        <color rgb="FF000000"/>
        <rFont val="Segoe UI"/>
        <family val="2"/>
      </rPr>
      <t>TOTAL CASH OUTFLOW</t>
    </r>
  </si>
  <si>
    <r>
      <rPr>
        <b/>
        <sz val="8"/>
        <color rgb="FF000000"/>
        <rFont val="Segoe UI"/>
        <family val="2"/>
      </rPr>
      <t>CASH FOR SINKING FUNDS</t>
    </r>
  </si>
  <si>
    <r>
      <rPr>
        <sz val="8"/>
        <color rgb="FF000000"/>
        <rFont val="Segoe UI"/>
        <family val="2"/>
      </rPr>
      <t>1. RFSC</t>
    </r>
  </si>
  <si>
    <r>
      <rPr>
        <sz val="8"/>
        <color rgb="FF000000"/>
        <rFont val="Segoe UI"/>
        <family val="2"/>
      </rPr>
      <t>2. Security Deposit</t>
    </r>
  </si>
  <si>
    <t>2. Separation/ Retirement</t>
  </si>
  <si>
    <r>
      <rPr>
        <sz val="8"/>
        <color rgb="FF000000"/>
        <rFont val="Segoe UI"/>
        <family val="2"/>
      </rPr>
      <t>4. Investment in Asso. Organization</t>
    </r>
  </si>
  <si>
    <r>
      <rPr>
        <sz val="8"/>
        <color rgb="FF000000"/>
        <rFont val="Segoe UI"/>
        <family val="2"/>
      </rPr>
      <t>5. Extraordinary Losses</t>
    </r>
  </si>
  <si>
    <r>
      <rPr>
        <sz val="8"/>
        <color rgb="FF000000"/>
        <rFont val="Segoe UI"/>
        <family val="2"/>
      </rPr>
      <t>6. Subsidy Fund</t>
    </r>
  </si>
  <si>
    <r>
      <rPr>
        <sz val="8"/>
        <color rgb="FF000000"/>
        <rFont val="Segoe UI"/>
        <family val="2"/>
      </rPr>
      <t>7. Others</t>
    </r>
  </si>
  <si>
    <r>
      <rPr>
        <b/>
        <sz val="8"/>
        <color rgb="FF000000"/>
        <rFont val="Segoe UI"/>
        <family val="2"/>
      </rPr>
      <t>Total Cash for Sinking Funds</t>
    </r>
  </si>
  <si>
    <r>
      <rPr>
        <b/>
        <sz val="8"/>
        <color rgb="FF000000"/>
        <rFont val="Segoe UI"/>
        <family val="2"/>
      </rPr>
      <t>CASH AFTER SINKING FUNDS</t>
    </r>
  </si>
  <si>
    <r>
      <rPr>
        <sz val="8"/>
        <color rgb="FF000000"/>
        <rFont val="Segoe UI"/>
        <family val="2"/>
      </rPr>
      <t>Add: Cash Balance, Beginning</t>
    </r>
  </si>
  <si>
    <r>
      <rPr>
        <b/>
        <sz val="8"/>
        <color rgb="FF000000"/>
        <rFont val="Segoe UI"/>
        <family val="2"/>
      </rPr>
      <t>CASH BALANCE, END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</si>
</sst>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09]#,##0.00;\(#,##0.00\)"/>
    <numFmt numFmtId="165" formatCode="[$-10409]0.00;\(0.00\)"/>
    <numFmt numFmtId="166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31484C"/>
      <name val="Segoe U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8"/>
      <color rgb="FFFFFFFF"/>
      <name val="Segoe UI"/>
      <family val="2"/>
    </font>
    <font>
      <b/>
      <sz val="8"/>
      <color rgb="FF000000"/>
      <name val="Segoe UI"/>
      <family val="2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8FBC8B"/>
        <bgColor rgb="FF8FBC8B"/>
      </patternFill>
    </fill>
    <fill>
      <patternFill patternType="solid">
        <fgColor rgb="FFEEE8AA"/>
        <bgColor rgb="FFEEE8AA"/>
      </patternFill>
    </fill>
    <fill>
      <patternFill patternType="solid">
        <fgColor rgb="FFF2EEBF"/>
        <bgColor rgb="FFF2EEBF"/>
      </patternFill>
    </fill>
    <fill>
      <patternFill patternType="solid">
        <fgColor rgb="FFE6DD80"/>
        <bgColor rgb="FFE6DD80"/>
      </patternFill>
    </fill>
    <fill>
      <patternFill patternType="solid">
        <fgColor rgb="FFEAE295"/>
        <bgColor rgb="FFEAE295"/>
      </patternFill>
    </fill>
    <fill>
      <patternFill patternType="solid">
        <fgColor rgb="FFE1D76A"/>
        <bgColor rgb="FFE1D76A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FFFFFF"/>
      </left>
      <right style="thin">
        <color rgb="FFD3D3D3"/>
      </right>
      <top style="thin">
        <color rgb="FFFFFFFF"/>
      </top>
      <bottom style="thin">
        <color rgb="FFD3D3D3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D3D3D3"/>
      </bottom>
      <diagonal/>
    </border>
    <border>
      <left style="thin">
        <color rgb="FF8FBC8B"/>
      </left>
      <right style="thin">
        <color rgb="FFD3D3D3"/>
      </right>
      <top style="thin">
        <color rgb="FFD3D3D3"/>
      </top>
      <bottom style="thin">
        <color rgb="FF8FBC8B"/>
      </bottom>
      <diagonal/>
    </border>
    <border>
      <left style="thin">
        <color rgb="FF8FBC8B"/>
      </left>
      <right style="thin">
        <color rgb="FF8FBC8B"/>
      </right>
      <top style="thin">
        <color rgb="FFD3D3D3"/>
      </top>
      <bottom style="thin">
        <color rgb="FF8FBC8B"/>
      </bottom>
      <diagonal/>
    </border>
    <border>
      <left style="thin">
        <color rgb="FF8FBC8B"/>
      </left>
      <right style="thin">
        <color rgb="FFD3D3D3"/>
      </right>
      <top style="thin">
        <color rgb="FF8FBC8B"/>
      </top>
      <bottom style="thin">
        <color rgb="FF8FBC8B"/>
      </bottom>
      <diagonal/>
    </border>
    <border>
      <left style="thin">
        <color rgb="FF8FBC8B"/>
      </left>
      <right style="thin">
        <color rgb="FF8FBC8B"/>
      </right>
      <top style="thin">
        <color rgb="FF8FBC8B"/>
      </top>
      <bottom style="thin">
        <color rgb="FF8FBC8B"/>
      </bottom>
      <diagonal/>
    </border>
    <border>
      <left style="thin">
        <color rgb="FF8FBC8B"/>
      </left>
      <right style="thin">
        <color rgb="FFD3D3D3"/>
      </right>
      <top style="thin">
        <color rgb="FF8FBC8B"/>
      </top>
      <bottom style="thin">
        <color rgb="FFD3D3D3"/>
      </bottom>
      <diagonal/>
    </border>
    <border>
      <left style="thin">
        <color rgb="FF8FBC8B"/>
      </left>
      <right style="thin">
        <color rgb="FF8FBC8B"/>
      </right>
      <top style="thin">
        <color rgb="FF8FBC8B"/>
      </top>
      <bottom style="thin">
        <color rgb="FFD3D3D3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1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2" fillId="0" borderId="0" xfId="1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Font="1" applyFill="1" applyBorder="1"/>
    <xf numFmtId="17" fontId="5" fillId="0" borderId="0" xfId="1" applyNumberFormat="1" applyFont="1" applyFill="1" applyBorder="1" applyAlignment="1">
      <alignment horizontal="left"/>
    </xf>
    <xf numFmtId="0" fontId="6" fillId="0" borderId="0" xfId="1" applyFont="1" applyFill="1" applyBorder="1"/>
    <xf numFmtId="0" fontId="7" fillId="2" borderId="1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8" fillId="0" borderId="3" xfId="1" applyNumberFormat="1" applyFont="1" applyFill="1" applyBorder="1" applyAlignment="1">
      <alignment horizontal="left" vertical="center" wrapText="1" readingOrder="1"/>
    </xf>
    <xf numFmtId="0" fontId="9" fillId="0" borderId="3" xfId="1" applyNumberFormat="1" applyFont="1" applyFill="1" applyBorder="1" applyAlignment="1">
      <alignment horizontal="right" vertical="center" wrapText="1" readingOrder="1"/>
    </xf>
    <xf numFmtId="0" fontId="9" fillId="0" borderId="4" xfId="1" applyNumberFormat="1" applyFont="1" applyFill="1" applyBorder="1" applyAlignment="1">
      <alignment horizontal="right" vertical="center" wrapText="1" readingOrder="1"/>
    </xf>
    <xf numFmtId="0" fontId="9" fillId="0" borderId="4" xfId="1" applyNumberFormat="1" applyFont="1" applyFill="1" applyBorder="1" applyAlignment="1">
      <alignment horizontal="center" vertical="center" wrapText="1" readingOrder="1"/>
    </xf>
    <xf numFmtId="0" fontId="9" fillId="3" borderId="2" xfId="1" applyNumberFormat="1" applyFont="1" applyFill="1" applyBorder="1" applyAlignment="1">
      <alignment horizontal="left" vertical="center" wrapText="1" indent="2" readingOrder="1"/>
    </xf>
    <xf numFmtId="164" fontId="8" fillId="3" borderId="2" xfId="1" applyNumberFormat="1" applyFont="1" applyFill="1" applyBorder="1" applyAlignment="1">
      <alignment horizontal="right" vertical="center" wrapText="1" readingOrder="1"/>
    </xf>
    <xf numFmtId="165" fontId="8" fillId="3" borderId="2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vertical="center" wrapText="1" indent="3" readingOrder="1"/>
    </xf>
    <xf numFmtId="164" fontId="9" fillId="0" borderId="2" xfId="1" applyNumberFormat="1" applyFont="1" applyFill="1" applyBorder="1" applyAlignment="1">
      <alignment horizontal="right" vertical="center" wrapText="1" readingOrder="1"/>
    </xf>
    <xf numFmtId="165" fontId="9" fillId="0" borderId="2" xfId="1" applyNumberFormat="1" applyFont="1" applyFill="1" applyBorder="1" applyAlignment="1">
      <alignment horizontal="center" vertical="center" wrapText="1" readingOrder="1"/>
    </xf>
    <xf numFmtId="0" fontId="9" fillId="4" borderId="2" xfId="1" applyNumberFormat="1" applyFont="1" applyFill="1" applyBorder="1" applyAlignment="1">
      <alignment horizontal="left" vertical="center" wrapText="1" indent="3" readingOrder="1"/>
    </xf>
    <xf numFmtId="164" fontId="8" fillId="4" borderId="2" xfId="1" applyNumberFormat="1" applyFont="1" applyFill="1" applyBorder="1" applyAlignment="1">
      <alignment horizontal="right" vertical="center" wrapText="1" readingOrder="1"/>
    </xf>
    <xf numFmtId="165" fontId="8" fillId="4" borderId="2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vertical="center" wrapText="1" indent="5" readingOrder="1"/>
    </xf>
    <xf numFmtId="0" fontId="9" fillId="0" borderId="2" xfId="1" applyNumberFormat="1" applyFont="1" applyFill="1" applyBorder="1" applyAlignment="1">
      <alignment horizontal="left" vertical="center" wrapText="1" indent="2" readingOrder="1"/>
    </xf>
    <xf numFmtId="0" fontId="8" fillId="5" borderId="2" xfId="1" applyNumberFormat="1" applyFont="1" applyFill="1" applyBorder="1" applyAlignment="1">
      <alignment horizontal="left" vertical="center" wrapText="1" readingOrder="1"/>
    </xf>
    <xf numFmtId="166" fontId="8" fillId="5" borderId="2" xfId="2" applyFont="1" applyFill="1" applyBorder="1" applyAlignment="1">
      <alignment horizontal="left" vertical="center" wrapText="1" readingOrder="1"/>
    </xf>
    <xf numFmtId="164" fontId="8" fillId="5" borderId="2" xfId="1" applyNumberFormat="1" applyFont="1" applyFill="1" applyBorder="1" applyAlignment="1">
      <alignment horizontal="right" vertical="center" wrapText="1" readingOrder="1"/>
    </xf>
    <xf numFmtId="165" fontId="8" fillId="5" borderId="2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right" vertical="center" wrapText="1" readingOrder="1"/>
    </xf>
    <xf numFmtId="0" fontId="8" fillId="6" borderId="2" xfId="1" applyNumberFormat="1" applyFont="1" applyFill="1" applyBorder="1" applyAlignment="1">
      <alignment horizontal="left" vertical="center" wrapText="1" readingOrder="1"/>
    </xf>
    <xf numFmtId="164" fontId="8" fillId="6" borderId="2" xfId="1" applyNumberFormat="1" applyFont="1" applyFill="1" applyBorder="1" applyAlignment="1">
      <alignment horizontal="right" vertical="center" wrapText="1" readingOrder="1"/>
    </xf>
    <xf numFmtId="165" fontId="8" fillId="6" borderId="2" xfId="1" applyNumberFormat="1" applyFont="1" applyFill="1" applyBorder="1" applyAlignment="1">
      <alignment horizontal="center" vertical="center" wrapText="1" readingOrder="1"/>
    </xf>
    <xf numFmtId="166" fontId="8" fillId="6" borderId="2" xfId="2" applyFont="1" applyFill="1" applyBorder="1" applyAlignment="1">
      <alignment horizontal="left" vertical="center" wrapText="1" readingOrder="1"/>
    </xf>
    <xf numFmtId="0" fontId="8" fillId="7" borderId="2" xfId="1" applyNumberFormat="1" applyFont="1" applyFill="1" applyBorder="1" applyAlignment="1">
      <alignment horizontal="left" vertical="center" wrapText="1" readingOrder="1"/>
    </xf>
    <xf numFmtId="166" fontId="8" fillId="7" borderId="2" xfId="2" applyFont="1" applyFill="1" applyBorder="1" applyAlignment="1">
      <alignment horizontal="left" vertical="center" wrapText="1" readingOrder="1"/>
    </xf>
    <xf numFmtId="164" fontId="8" fillId="7" borderId="2" xfId="1" applyNumberFormat="1" applyFont="1" applyFill="1" applyBorder="1" applyAlignment="1">
      <alignment horizontal="right" vertical="center" wrapText="1" readingOrder="1"/>
    </xf>
    <xf numFmtId="0" fontId="8" fillId="2" borderId="5" xfId="1" applyNumberFormat="1" applyFont="1" applyFill="1" applyBorder="1" applyAlignment="1">
      <alignment horizontal="right" vertical="center" wrapText="1" readingOrder="1"/>
    </xf>
    <xf numFmtId="0" fontId="8" fillId="2" borderId="6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vertical="center" wrapText="1" readingOrder="1"/>
    </xf>
    <xf numFmtId="0" fontId="9" fillId="2" borderId="7" xfId="1" applyNumberFormat="1" applyFont="1" applyFill="1" applyBorder="1" applyAlignment="1">
      <alignment horizontal="right" vertical="center" wrapText="1" readingOrder="1"/>
    </xf>
    <xf numFmtId="0" fontId="9" fillId="2" borderId="8" xfId="1" applyNumberFormat="1" applyFont="1" applyFill="1" applyBorder="1" applyAlignment="1">
      <alignment horizontal="center" vertical="center" wrapText="1" readingOrder="1"/>
    </xf>
    <xf numFmtId="0" fontId="8" fillId="2" borderId="9" xfId="1" applyNumberFormat="1" applyFont="1" applyFill="1" applyBorder="1" applyAlignment="1">
      <alignment horizontal="right" vertical="center" wrapText="1" readingOrder="1"/>
    </xf>
    <xf numFmtId="0" fontId="8" fillId="2" borderId="10" xfId="1" applyNumberFormat="1" applyFont="1" applyFill="1" applyBorder="1" applyAlignment="1">
      <alignment horizontal="center" vertical="center" wrapText="1" readingOrder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CARAGA/aneco/ANECO_2023_JUN_DET%20AC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CARAGA/aselco/ASELCO_2023_JUN_DET%20ACA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CARAGA/dielco/DIELCO_2023_JUN_DET%20AC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CARAGA/SIARELCO/SIARELCO_2023_JUN_DET%20ACA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CARAGA/SURNECO/SURNECO_2023_JUN_DET%20AC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CARAGA/SURSECO%20I/SURSECO%20I_2023_JUN_DET%20ACA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CARAGA/SURSECO%20II/SURSECO%20II_2023_JUN_DET%20ACA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ANECO</v>
          </cell>
        </row>
        <row r="12">
          <cell r="C12">
            <v>5004634056.9099998</v>
          </cell>
        </row>
        <row r="13">
          <cell r="C13">
            <v>4359640542.3299999</v>
          </cell>
        </row>
        <row r="14">
          <cell r="C14">
            <v>92649257.290000007</v>
          </cell>
        </row>
        <row r="15">
          <cell r="C15">
            <v>84609445.719999999</v>
          </cell>
        </row>
        <row r="16">
          <cell r="C16">
            <v>65679730.609999999</v>
          </cell>
        </row>
        <row r="17">
          <cell r="C17">
            <v>723157.66</v>
          </cell>
        </row>
        <row r="20">
          <cell r="C20">
            <v>18206557.449999999</v>
          </cell>
        </row>
        <row r="22">
          <cell r="C22">
            <v>41815527.969999999</v>
          </cell>
        </row>
        <row r="23">
          <cell r="C23">
            <v>420981786.44</v>
          </cell>
        </row>
        <row r="24">
          <cell r="C24">
            <v>4937497.16</v>
          </cell>
        </row>
        <row r="25">
          <cell r="C25">
            <v>22058696.800000001</v>
          </cell>
        </row>
        <row r="26">
          <cell r="C26">
            <v>21953801.25</v>
          </cell>
        </row>
        <row r="27">
          <cell r="C27">
            <v>104895.55</v>
          </cell>
        </row>
        <row r="29">
          <cell r="C29">
            <v>433210224.89999998</v>
          </cell>
        </row>
        <row r="30">
          <cell r="C30">
            <v>433210224.89999998</v>
          </cell>
        </row>
        <row r="34">
          <cell r="C34">
            <v>24844940.219999999</v>
          </cell>
        </row>
        <row r="36">
          <cell r="C36">
            <v>81786116</v>
          </cell>
        </row>
        <row r="37">
          <cell r="C37">
            <v>3297029.16</v>
          </cell>
        </row>
        <row r="38">
          <cell r="C38">
            <v>5569831063.9899998</v>
          </cell>
        </row>
        <row r="41">
          <cell r="C41">
            <v>3858232316.8400002</v>
          </cell>
        </row>
        <row r="42">
          <cell r="C42">
            <v>401421880.26999998</v>
          </cell>
        </row>
        <row r="43">
          <cell r="C43">
            <v>129621577.59999999</v>
          </cell>
        </row>
        <row r="44">
          <cell r="C44">
            <v>12104834.16</v>
          </cell>
        </row>
        <row r="45">
          <cell r="C45">
            <v>47839306.469999999</v>
          </cell>
        </row>
        <row r="46">
          <cell r="C46">
            <v>4292494.68</v>
          </cell>
        </row>
        <row r="47">
          <cell r="C47">
            <v>14107052.58</v>
          </cell>
        </row>
        <row r="48">
          <cell r="C48">
            <v>8578440</v>
          </cell>
        </row>
        <row r="49">
          <cell r="C49">
            <v>26946122.280000001</v>
          </cell>
        </row>
        <row r="50">
          <cell r="C50">
            <v>7380489.3499999996</v>
          </cell>
        </row>
        <row r="51">
          <cell r="C51">
            <v>4640000</v>
          </cell>
        </row>
        <row r="52">
          <cell r="C52">
            <v>7974000</v>
          </cell>
        </row>
        <row r="53">
          <cell r="C53">
            <v>87333331.900000006</v>
          </cell>
        </row>
        <row r="54">
          <cell r="C54">
            <v>10617688</v>
          </cell>
        </row>
        <row r="55">
          <cell r="C55">
            <v>26443700</v>
          </cell>
        </row>
        <row r="56">
          <cell r="C56">
            <v>1370066.25</v>
          </cell>
        </row>
        <row r="57">
          <cell r="C57">
            <v>12172777</v>
          </cell>
        </row>
        <row r="60">
          <cell r="C60">
            <v>59153366.659999996</v>
          </cell>
        </row>
        <row r="61">
          <cell r="C61">
            <v>21562036.77</v>
          </cell>
        </row>
        <row r="62">
          <cell r="C62">
            <v>1070713</v>
          </cell>
        </row>
        <row r="64">
          <cell r="C64">
            <v>636111.11</v>
          </cell>
        </row>
        <row r="67">
          <cell r="C67">
            <v>84609445.719999999</v>
          </cell>
        </row>
        <row r="68">
          <cell r="C68">
            <v>65679730.609999999</v>
          </cell>
        </row>
        <row r="69">
          <cell r="C69">
            <v>723157.66</v>
          </cell>
        </row>
        <row r="72">
          <cell r="C72">
            <v>18206557.449999999</v>
          </cell>
        </row>
        <row r="74">
          <cell r="C74">
            <v>41815527.969999999</v>
          </cell>
        </row>
        <row r="75">
          <cell r="C75">
            <v>420981786.44</v>
          </cell>
        </row>
        <row r="76">
          <cell r="C76">
            <v>4937497.16</v>
          </cell>
        </row>
        <row r="81">
          <cell r="C81">
            <v>24844940.219999999</v>
          </cell>
        </row>
        <row r="82">
          <cell r="C82">
            <v>433210224.89999998</v>
          </cell>
        </row>
        <row r="83">
          <cell r="C83">
            <v>132045050.06</v>
          </cell>
        </row>
        <row r="88">
          <cell r="C88">
            <v>10863140.869999999</v>
          </cell>
        </row>
        <row r="90">
          <cell r="C90">
            <v>58000000</v>
          </cell>
        </row>
        <row r="94">
          <cell r="C94">
            <v>6500000</v>
          </cell>
        </row>
        <row r="97">
          <cell r="C97">
            <v>122071912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ASELCO</v>
          </cell>
        </row>
        <row r="12">
          <cell r="C12">
            <v>4058746130</v>
          </cell>
        </row>
        <row r="13">
          <cell r="C13">
            <v>3862846912</v>
          </cell>
        </row>
        <row r="14">
          <cell r="C14">
            <v>76048007</v>
          </cell>
        </row>
        <row r="15">
          <cell r="C15">
            <v>56014661</v>
          </cell>
        </row>
        <row r="16">
          <cell r="C16">
            <v>44826813.539999999</v>
          </cell>
        </row>
        <row r="17">
          <cell r="C17">
            <v>427400.91</v>
          </cell>
        </row>
        <row r="20">
          <cell r="C20">
            <v>10760446.550000001</v>
          </cell>
        </row>
        <row r="22">
          <cell r="C22">
            <v>26324304</v>
          </cell>
        </row>
        <row r="23">
          <cell r="C23">
            <v>37512246</v>
          </cell>
        </row>
        <row r="25">
          <cell r="C25">
            <v>77540544</v>
          </cell>
        </row>
        <row r="28">
          <cell r="C28">
            <v>77540544</v>
          </cell>
        </row>
        <row r="29">
          <cell r="C29">
            <v>282881172</v>
          </cell>
        </row>
        <row r="30">
          <cell r="C30">
            <v>49349048</v>
          </cell>
        </row>
        <row r="31">
          <cell r="C31">
            <v>233532124</v>
          </cell>
        </row>
        <row r="36">
          <cell r="C36">
            <v>76048007</v>
          </cell>
        </row>
        <row r="38">
          <cell r="C38">
            <v>4495215853</v>
          </cell>
        </row>
        <row r="41">
          <cell r="C41">
            <v>3622863982</v>
          </cell>
        </row>
        <row r="42">
          <cell r="C42">
            <v>263584375</v>
          </cell>
        </row>
        <row r="43">
          <cell r="C43">
            <v>129688377</v>
          </cell>
        </row>
        <row r="44">
          <cell r="C44">
            <v>11724565</v>
          </cell>
        </row>
        <row r="45">
          <cell r="C45">
            <v>30620150</v>
          </cell>
        </row>
        <row r="46">
          <cell r="C46">
            <v>1932132</v>
          </cell>
        </row>
        <row r="47">
          <cell r="C47">
            <v>4839118</v>
          </cell>
        </row>
        <row r="48">
          <cell r="C48">
            <v>1100000</v>
          </cell>
        </row>
        <row r="49">
          <cell r="C49">
            <v>22613470</v>
          </cell>
        </row>
        <row r="50">
          <cell r="C50">
            <v>9212765</v>
          </cell>
        </row>
        <row r="51">
          <cell r="C51">
            <v>2760000</v>
          </cell>
        </row>
        <row r="52">
          <cell r="C52">
            <v>4640000</v>
          </cell>
        </row>
        <row r="53">
          <cell r="C53">
            <v>29720838</v>
          </cell>
        </row>
        <row r="54">
          <cell r="C54">
            <v>1892240</v>
          </cell>
        </row>
        <row r="55">
          <cell r="C55">
            <v>7808500</v>
          </cell>
        </row>
        <row r="56">
          <cell r="C56">
            <v>1387220</v>
          </cell>
        </row>
        <row r="57">
          <cell r="C57">
            <v>3645000</v>
          </cell>
        </row>
        <row r="60">
          <cell r="C60">
            <v>46804816</v>
          </cell>
        </row>
        <row r="61">
          <cell r="C61">
            <v>64319696</v>
          </cell>
        </row>
        <row r="67">
          <cell r="C67">
            <v>56014661</v>
          </cell>
        </row>
        <row r="68">
          <cell r="C68">
            <v>44826813.539999999</v>
          </cell>
        </row>
        <row r="69">
          <cell r="C69">
            <v>427400.91</v>
          </cell>
        </row>
        <row r="72">
          <cell r="C72">
            <v>10760446.550000001</v>
          </cell>
        </row>
        <row r="74">
          <cell r="C74">
            <v>26324304</v>
          </cell>
        </row>
        <row r="75">
          <cell r="C75">
            <v>37512246</v>
          </cell>
        </row>
        <row r="78">
          <cell r="C78">
            <v>12881062</v>
          </cell>
        </row>
        <row r="82">
          <cell r="C82">
            <v>233333488</v>
          </cell>
        </row>
        <row r="83">
          <cell r="C83">
            <v>52909839</v>
          </cell>
        </row>
        <row r="88">
          <cell r="C88">
            <v>76048007</v>
          </cell>
        </row>
        <row r="90">
          <cell r="C90">
            <v>6000000</v>
          </cell>
        </row>
        <row r="97">
          <cell r="C97">
            <v>32473602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DIELCO</v>
          </cell>
        </row>
        <row r="12">
          <cell r="C12">
            <v>237700304.55000001</v>
          </cell>
        </row>
        <row r="13">
          <cell r="C13">
            <v>195909168.30000001</v>
          </cell>
        </row>
        <row r="14">
          <cell r="C14">
            <v>10777839.800000001</v>
          </cell>
        </row>
        <row r="15">
          <cell r="C15">
            <v>5973389.8200000003</v>
          </cell>
        </row>
        <row r="16">
          <cell r="C16">
            <v>4780320.49</v>
          </cell>
        </row>
        <row r="17">
          <cell r="C17">
            <v>45577.93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1147491.3999999999</v>
          </cell>
        </row>
        <row r="23">
          <cell r="C23">
            <v>25039906.629999999</v>
          </cell>
        </row>
        <row r="25">
          <cell r="C25">
            <v>10147973.380000001</v>
          </cell>
        </row>
        <row r="26">
          <cell r="C26">
            <v>2994148.89</v>
          </cell>
        </row>
        <row r="27">
          <cell r="C27">
            <v>117315.5</v>
          </cell>
        </row>
        <row r="28">
          <cell r="C28">
            <v>7036508.9900000002</v>
          </cell>
        </row>
        <row r="29">
          <cell r="C29">
            <v>12430039.68</v>
          </cell>
        </row>
        <row r="30">
          <cell r="C30">
            <v>12430039.68</v>
          </cell>
        </row>
        <row r="38">
          <cell r="C38">
            <v>260278317.61000001</v>
          </cell>
        </row>
        <row r="41">
          <cell r="C41">
            <v>142347051.44999999</v>
          </cell>
        </row>
        <row r="42">
          <cell r="C42">
            <v>53214145.079999998</v>
          </cell>
        </row>
        <row r="43">
          <cell r="C43">
            <v>19812097.100000001</v>
          </cell>
        </row>
        <row r="44">
          <cell r="C44">
            <v>2018552.98</v>
          </cell>
        </row>
        <row r="45">
          <cell r="C45">
            <v>12213715</v>
          </cell>
        </row>
        <row r="46">
          <cell r="C46">
            <v>497000</v>
          </cell>
        </row>
        <row r="47">
          <cell r="C47">
            <v>500000</v>
          </cell>
        </row>
        <row r="48">
          <cell r="C48">
            <v>1000000</v>
          </cell>
        </row>
        <row r="49">
          <cell r="C49">
            <v>1750000</v>
          </cell>
        </row>
        <row r="50">
          <cell r="C50">
            <v>1500000</v>
          </cell>
        </row>
        <row r="51">
          <cell r="C51">
            <v>1236000</v>
          </cell>
        </row>
        <row r="52">
          <cell r="C52">
            <v>1121400</v>
          </cell>
        </row>
        <row r="53">
          <cell r="C53">
            <v>1817000</v>
          </cell>
        </row>
        <row r="54">
          <cell r="C54">
            <v>1000000</v>
          </cell>
        </row>
        <row r="55">
          <cell r="C55">
            <v>7588380</v>
          </cell>
        </row>
        <row r="56">
          <cell r="C56">
            <v>300000</v>
          </cell>
        </row>
        <row r="57">
          <cell r="C57">
            <v>860000</v>
          </cell>
        </row>
        <row r="60">
          <cell r="C60">
            <v>9730636</v>
          </cell>
        </row>
        <row r="67">
          <cell r="C67">
            <v>5973389.8200000003</v>
          </cell>
        </row>
        <row r="68">
          <cell r="C68">
            <v>4780320.49</v>
          </cell>
        </row>
        <row r="69">
          <cell r="C69">
            <v>45577.93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1147491.3999999999</v>
          </cell>
        </row>
        <row r="75">
          <cell r="C75">
            <v>25039906.629999999</v>
          </cell>
        </row>
        <row r="82">
          <cell r="C82">
            <v>3301650</v>
          </cell>
        </row>
        <row r="83">
          <cell r="C83">
            <v>22021715.68</v>
          </cell>
        </row>
        <row r="88">
          <cell r="C88">
            <v>1047203.8</v>
          </cell>
        </row>
        <row r="90">
          <cell r="C90">
            <v>4800000</v>
          </cell>
        </row>
        <row r="97">
          <cell r="C97">
            <v>24309539.100000001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SIARELCO</v>
          </cell>
        </row>
        <row r="12">
          <cell r="C12">
            <v>477680656.29000002</v>
          </cell>
        </row>
        <row r="13">
          <cell r="C13">
            <v>412829180</v>
          </cell>
        </row>
        <row r="14">
          <cell r="C14">
            <v>30042494</v>
          </cell>
        </row>
        <row r="15">
          <cell r="C15">
            <v>12541513</v>
          </cell>
        </row>
        <row r="16">
          <cell r="C16">
            <v>10036587.470000001</v>
          </cell>
        </row>
        <row r="17">
          <cell r="C17">
            <v>95693.53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2409232</v>
          </cell>
        </row>
        <row r="22">
          <cell r="C22">
            <v>5581997</v>
          </cell>
        </row>
        <row r="23">
          <cell r="C23">
            <v>16685472.289999999</v>
          </cell>
        </row>
        <row r="25">
          <cell r="C25">
            <v>5489738</v>
          </cell>
        </row>
        <row r="26">
          <cell r="C26">
            <v>430619</v>
          </cell>
        </row>
        <row r="27">
          <cell r="C27">
            <v>346326</v>
          </cell>
        </row>
        <row r="28">
          <cell r="C28">
            <v>4712793</v>
          </cell>
        </row>
        <row r="29">
          <cell r="C29">
            <v>100802380</v>
          </cell>
        </row>
        <row r="30">
          <cell r="C30">
            <v>100802380</v>
          </cell>
        </row>
        <row r="37">
          <cell r="C37">
            <v>1341876</v>
          </cell>
        </row>
        <row r="38">
          <cell r="C38">
            <v>585314650.28999996</v>
          </cell>
        </row>
        <row r="41">
          <cell r="C41">
            <v>271411009</v>
          </cell>
        </row>
        <row r="42">
          <cell r="C42">
            <v>88398657</v>
          </cell>
        </row>
        <row r="43">
          <cell r="C43">
            <v>47102660</v>
          </cell>
        </row>
        <row r="44">
          <cell r="C44">
            <v>3312866</v>
          </cell>
        </row>
        <row r="45">
          <cell r="C45">
            <v>15382531</v>
          </cell>
        </row>
        <row r="46">
          <cell r="C46">
            <v>800000</v>
          </cell>
        </row>
        <row r="47">
          <cell r="C47">
            <v>600000</v>
          </cell>
        </row>
        <row r="48">
          <cell r="C48">
            <v>1200000</v>
          </cell>
        </row>
        <row r="49">
          <cell r="C49">
            <v>2000000</v>
          </cell>
        </row>
        <row r="50">
          <cell r="C50">
            <v>1450000</v>
          </cell>
        </row>
        <row r="51">
          <cell r="C51">
            <v>1735800</v>
          </cell>
        </row>
        <row r="52">
          <cell r="C52">
            <v>1246800</v>
          </cell>
        </row>
        <row r="53">
          <cell r="C53">
            <v>3958000</v>
          </cell>
        </row>
        <row r="54">
          <cell r="C54">
            <v>1130000</v>
          </cell>
        </row>
        <row r="55">
          <cell r="C55">
            <v>6030000</v>
          </cell>
        </row>
        <row r="56">
          <cell r="C56">
            <v>450000</v>
          </cell>
        </row>
        <row r="57">
          <cell r="C57">
            <v>2000000</v>
          </cell>
        </row>
        <row r="60">
          <cell r="C60">
            <v>22350804</v>
          </cell>
        </row>
        <row r="62">
          <cell r="C62">
            <v>8078376</v>
          </cell>
        </row>
        <row r="67">
          <cell r="C67">
            <v>12541513</v>
          </cell>
        </row>
        <row r="68">
          <cell r="C68">
            <v>10036587.470000001</v>
          </cell>
        </row>
        <row r="69">
          <cell r="C69">
            <v>95693.53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2409232</v>
          </cell>
        </row>
        <row r="74">
          <cell r="C74">
            <v>5581997</v>
          </cell>
        </row>
        <row r="75">
          <cell r="C75">
            <v>16685472.289999999</v>
          </cell>
        </row>
        <row r="82">
          <cell r="C82">
            <v>109652980</v>
          </cell>
        </row>
        <row r="83">
          <cell r="C83">
            <v>26105300</v>
          </cell>
        </row>
        <row r="89">
          <cell r="C89">
            <v>4107799</v>
          </cell>
        </row>
        <row r="90">
          <cell r="C90">
            <v>18000000</v>
          </cell>
        </row>
        <row r="91">
          <cell r="C91">
            <v>0</v>
          </cell>
        </row>
        <row r="94">
          <cell r="C94">
            <v>1341876</v>
          </cell>
        </row>
        <row r="97">
          <cell r="C97">
            <v>21631794.050000001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SURNECO</v>
          </cell>
        </row>
        <row r="12">
          <cell r="C12">
            <v>3013869594</v>
          </cell>
        </row>
        <row r="13">
          <cell r="C13">
            <v>2568410108</v>
          </cell>
        </row>
        <row r="14">
          <cell r="C14">
            <v>43483036</v>
          </cell>
        </row>
        <row r="15">
          <cell r="C15">
            <v>46579547</v>
          </cell>
        </row>
        <row r="16">
          <cell r="C16">
            <v>37276182</v>
          </cell>
        </row>
        <row r="17">
          <cell r="C17">
            <v>355409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8947956</v>
          </cell>
        </row>
        <row r="22">
          <cell r="C22">
            <v>20508013</v>
          </cell>
        </row>
        <row r="23">
          <cell r="C23">
            <v>333952148</v>
          </cell>
        </row>
        <row r="24">
          <cell r="C24">
            <v>936742</v>
          </cell>
        </row>
        <row r="25">
          <cell r="C25">
            <v>29936402</v>
          </cell>
        </row>
        <row r="26">
          <cell r="C26">
            <v>22960404</v>
          </cell>
        </row>
        <row r="28">
          <cell r="C28">
            <v>6975998</v>
          </cell>
        </row>
        <row r="29">
          <cell r="C29">
            <v>516879454</v>
          </cell>
        </row>
        <row r="30">
          <cell r="C30">
            <v>366879454</v>
          </cell>
        </row>
        <row r="31">
          <cell r="C31">
            <v>150000000</v>
          </cell>
        </row>
        <row r="34">
          <cell r="C34">
            <v>15000000</v>
          </cell>
        </row>
        <row r="36">
          <cell r="C36">
            <v>26758955</v>
          </cell>
        </row>
        <row r="38">
          <cell r="C38">
            <v>3602444405</v>
          </cell>
        </row>
        <row r="41">
          <cell r="C41">
            <v>2433576593</v>
          </cell>
        </row>
        <row r="42">
          <cell r="C42">
            <v>168029309</v>
          </cell>
        </row>
        <row r="43">
          <cell r="C43">
            <v>81777575</v>
          </cell>
        </row>
        <row r="44">
          <cell r="C44">
            <v>7757388</v>
          </cell>
        </row>
        <row r="45">
          <cell r="C45">
            <v>15490132</v>
          </cell>
        </row>
        <row r="46">
          <cell r="C46">
            <v>5304168</v>
          </cell>
        </row>
        <row r="47">
          <cell r="C47">
            <v>5702921</v>
          </cell>
        </row>
        <row r="48">
          <cell r="C48">
            <v>3090000</v>
          </cell>
        </row>
        <row r="49">
          <cell r="C49">
            <v>6144727</v>
          </cell>
        </row>
        <row r="50">
          <cell r="C50">
            <v>9430042</v>
          </cell>
        </row>
        <row r="51">
          <cell r="C51">
            <v>2226000</v>
          </cell>
        </row>
        <row r="52">
          <cell r="C52">
            <v>3450000</v>
          </cell>
        </row>
        <row r="53">
          <cell r="C53">
            <v>14454080</v>
          </cell>
        </row>
        <row r="54">
          <cell r="C54">
            <v>830000</v>
          </cell>
        </row>
        <row r="55">
          <cell r="C55">
            <v>7531700</v>
          </cell>
        </row>
        <row r="56">
          <cell r="C56">
            <v>2040410</v>
          </cell>
        </row>
        <row r="57">
          <cell r="C57">
            <v>2800166</v>
          </cell>
        </row>
        <row r="60">
          <cell r="C60">
            <v>30177640</v>
          </cell>
        </row>
        <row r="61">
          <cell r="C61">
            <v>1143840</v>
          </cell>
        </row>
        <row r="67">
          <cell r="C67">
            <v>46579547</v>
          </cell>
        </row>
        <row r="68">
          <cell r="C68">
            <v>37276182</v>
          </cell>
        </row>
        <row r="69">
          <cell r="C69">
            <v>355409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8947956</v>
          </cell>
        </row>
        <row r="74">
          <cell r="C74">
            <v>20508013</v>
          </cell>
        </row>
        <row r="75">
          <cell r="C75">
            <v>333952148</v>
          </cell>
        </row>
        <row r="76">
          <cell r="C76">
            <v>936742</v>
          </cell>
        </row>
        <row r="81">
          <cell r="C81">
            <v>15000000</v>
          </cell>
        </row>
        <row r="82">
          <cell r="C82">
            <v>366879454</v>
          </cell>
        </row>
        <row r="83">
          <cell r="C83">
            <v>110000000</v>
          </cell>
        </row>
        <row r="88">
          <cell r="C88">
            <v>43483036</v>
          </cell>
        </row>
        <row r="90">
          <cell r="C90">
            <v>17500000</v>
          </cell>
        </row>
        <row r="94">
          <cell r="C94">
            <v>22500000</v>
          </cell>
        </row>
        <row r="97">
          <cell r="C97">
            <v>46135371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SURSECO I</v>
          </cell>
        </row>
        <row r="12">
          <cell r="C12">
            <v>1236209329.47</v>
          </cell>
        </row>
        <row r="13">
          <cell r="C13">
            <v>1068088567</v>
          </cell>
        </row>
        <row r="14">
          <cell r="C14">
            <v>33991201</v>
          </cell>
        </row>
        <row r="15">
          <cell r="C15">
            <v>19126417.469999999</v>
          </cell>
        </row>
        <row r="16">
          <cell r="C16">
            <v>15136441.34</v>
          </cell>
        </row>
        <row r="17">
          <cell r="C17">
            <v>144318.29</v>
          </cell>
        </row>
        <row r="18">
          <cell r="C18">
            <v>212232.77</v>
          </cell>
        </row>
        <row r="19">
          <cell r="C19">
            <v>0</v>
          </cell>
        </row>
        <row r="20">
          <cell r="C20">
            <v>3633425.07</v>
          </cell>
        </row>
        <row r="22">
          <cell r="C22">
            <v>8344993</v>
          </cell>
        </row>
        <row r="23">
          <cell r="C23">
            <v>103167026</v>
          </cell>
        </row>
        <row r="24">
          <cell r="C24">
            <v>3491125</v>
          </cell>
        </row>
        <row r="25">
          <cell r="C25">
            <v>17845000</v>
          </cell>
        </row>
        <row r="26">
          <cell r="C26">
            <v>3705000</v>
          </cell>
        </row>
        <row r="27">
          <cell r="C27">
            <v>140000</v>
          </cell>
        </row>
        <row r="28">
          <cell r="C28">
            <v>14000000</v>
          </cell>
        </row>
        <row r="29">
          <cell r="C29">
            <v>121556922</v>
          </cell>
        </row>
        <row r="30">
          <cell r="C30">
            <v>96556922</v>
          </cell>
        </row>
        <row r="32">
          <cell r="C32">
            <v>25000000</v>
          </cell>
        </row>
        <row r="34">
          <cell r="C34">
            <v>9952213</v>
          </cell>
        </row>
        <row r="36">
          <cell r="C36">
            <v>37538002</v>
          </cell>
        </row>
        <row r="37">
          <cell r="C37">
            <v>0</v>
          </cell>
        </row>
        <row r="38">
          <cell r="C38">
            <v>1423101466.47</v>
          </cell>
        </row>
        <row r="41">
          <cell r="C41">
            <v>921681051</v>
          </cell>
        </row>
        <row r="42">
          <cell r="C42">
            <v>129067394</v>
          </cell>
        </row>
        <row r="43">
          <cell r="C43">
            <v>51189676</v>
          </cell>
        </row>
        <row r="44">
          <cell r="C44">
            <v>5352664</v>
          </cell>
        </row>
        <row r="45">
          <cell r="C45">
            <v>13529000</v>
          </cell>
        </row>
        <row r="46">
          <cell r="C46">
            <v>1182000</v>
          </cell>
        </row>
        <row r="47">
          <cell r="C47">
            <v>3889396</v>
          </cell>
        </row>
        <row r="48">
          <cell r="C48">
            <v>2547950</v>
          </cell>
        </row>
        <row r="49">
          <cell r="C49">
            <v>7811104</v>
          </cell>
        </row>
        <row r="50">
          <cell r="C50">
            <v>8150000</v>
          </cell>
        </row>
        <row r="51">
          <cell r="C51">
            <v>1588800</v>
          </cell>
        </row>
        <row r="52">
          <cell r="C52">
            <v>1669200</v>
          </cell>
        </row>
        <row r="53">
          <cell r="C53">
            <v>5314000</v>
          </cell>
        </row>
        <row r="54">
          <cell r="C54">
            <v>1310000</v>
          </cell>
        </row>
        <row r="55">
          <cell r="C55">
            <v>11225300</v>
          </cell>
        </row>
        <row r="56">
          <cell r="C56">
            <v>1643304</v>
          </cell>
        </row>
        <row r="57">
          <cell r="C57">
            <v>12665000</v>
          </cell>
        </row>
        <row r="60">
          <cell r="C60">
            <v>24618252</v>
          </cell>
        </row>
        <row r="61">
          <cell r="C61">
            <v>0</v>
          </cell>
        </row>
        <row r="62">
          <cell r="C62">
            <v>28220044</v>
          </cell>
        </row>
        <row r="67">
          <cell r="C67">
            <v>19126417.469999999</v>
          </cell>
        </row>
        <row r="68">
          <cell r="C68">
            <v>15136441.34</v>
          </cell>
        </row>
        <row r="69">
          <cell r="C69">
            <v>144318.29</v>
          </cell>
        </row>
        <row r="70">
          <cell r="C70">
            <v>212232.77</v>
          </cell>
        </row>
        <row r="71">
          <cell r="C71">
            <v>0</v>
          </cell>
        </row>
        <row r="72">
          <cell r="C72">
            <v>3633425.07</v>
          </cell>
        </row>
        <row r="74">
          <cell r="C74">
            <v>8344993</v>
          </cell>
        </row>
        <row r="75">
          <cell r="C75">
            <v>103167026</v>
          </cell>
        </row>
        <row r="76">
          <cell r="C76">
            <v>6235656</v>
          </cell>
        </row>
        <row r="77">
          <cell r="C77">
            <v>200000</v>
          </cell>
        </row>
        <row r="78">
          <cell r="C78">
            <v>0</v>
          </cell>
        </row>
        <row r="81">
          <cell r="C81">
            <v>9952213</v>
          </cell>
        </row>
        <row r="82">
          <cell r="C82">
            <v>101348418</v>
          </cell>
        </row>
        <row r="83">
          <cell r="C83">
            <v>46901780</v>
          </cell>
        </row>
        <row r="88">
          <cell r="C88">
            <v>9699706</v>
          </cell>
        </row>
        <row r="90">
          <cell r="C90">
            <v>16000000</v>
          </cell>
        </row>
        <row r="94">
          <cell r="C94">
            <v>342000</v>
          </cell>
        </row>
        <row r="97">
          <cell r="C97">
            <v>22946523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SURSECO II</v>
          </cell>
        </row>
        <row r="12">
          <cell r="C12">
            <v>1767163409.4100001</v>
          </cell>
        </row>
        <row r="13">
          <cell r="C13">
            <v>1519537322</v>
          </cell>
        </row>
        <row r="14">
          <cell r="C14">
            <v>43516787</v>
          </cell>
        </row>
        <row r="15">
          <cell r="C15">
            <v>24005094</v>
          </cell>
        </row>
        <row r="16">
          <cell r="C16">
            <v>18939634.690000001</v>
          </cell>
        </row>
        <row r="17">
          <cell r="C17">
            <v>193511.93</v>
          </cell>
        </row>
        <row r="20">
          <cell r="C20">
            <v>4871947.38</v>
          </cell>
        </row>
        <row r="22">
          <cell r="C22">
            <v>10683567</v>
          </cell>
        </row>
        <row r="23">
          <cell r="C23">
            <v>169420639.41</v>
          </cell>
        </row>
        <row r="25">
          <cell r="C25">
            <v>33021014.850000001</v>
          </cell>
        </row>
        <row r="26">
          <cell r="C26">
            <v>318811.74</v>
          </cell>
        </row>
        <row r="27">
          <cell r="C27">
            <v>24000</v>
          </cell>
        </row>
        <row r="28">
          <cell r="C28">
            <v>32678203.109999999</v>
          </cell>
        </row>
        <row r="29">
          <cell r="C29">
            <v>200455935.09</v>
          </cell>
        </row>
        <row r="30">
          <cell r="C30">
            <v>200455935.09</v>
          </cell>
        </row>
        <row r="34">
          <cell r="C34">
            <v>45147243.07</v>
          </cell>
        </row>
        <row r="36">
          <cell r="C36">
            <v>54331292.049999997</v>
          </cell>
        </row>
        <row r="38">
          <cell r="C38">
            <v>2100118894.47</v>
          </cell>
        </row>
        <row r="41">
          <cell r="C41">
            <v>1364566102</v>
          </cell>
        </row>
        <row r="42">
          <cell r="C42">
            <v>159635733.94999999</v>
          </cell>
        </row>
        <row r="43">
          <cell r="C43">
            <v>81575676</v>
          </cell>
        </row>
        <row r="44">
          <cell r="C44">
            <v>6280248</v>
          </cell>
        </row>
        <row r="45">
          <cell r="C45">
            <v>18744713.879999999</v>
          </cell>
        </row>
        <row r="46">
          <cell r="C46">
            <v>746601.24</v>
          </cell>
        </row>
        <row r="47">
          <cell r="C47">
            <v>802850.36</v>
          </cell>
        </row>
        <row r="48">
          <cell r="C48">
            <v>1095550</v>
          </cell>
        </row>
        <row r="49">
          <cell r="C49">
            <v>9260976</v>
          </cell>
        </row>
        <row r="50">
          <cell r="C50">
            <v>7407467</v>
          </cell>
        </row>
        <row r="51">
          <cell r="C51">
            <v>3889200</v>
          </cell>
        </row>
        <row r="52">
          <cell r="C52">
            <v>3133800</v>
          </cell>
        </row>
        <row r="53">
          <cell r="C53">
            <v>15062419.720000001</v>
          </cell>
        </row>
        <row r="54">
          <cell r="C54">
            <v>1413700</v>
          </cell>
        </row>
        <row r="55">
          <cell r="C55">
            <v>5738380</v>
          </cell>
        </row>
        <row r="56">
          <cell r="C56">
            <v>2647131.75</v>
          </cell>
        </row>
        <row r="57">
          <cell r="C57">
            <v>1837020</v>
          </cell>
        </row>
        <row r="60">
          <cell r="C60">
            <v>27969646.239999998</v>
          </cell>
        </row>
        <row r="61">
          <cell r="C61">
            <v>5057080.54</v>
          </cell>
        </row>
        <row r="62">
          <cell r="C62">
            <v>6528060</v>
          </cell>
        </row>
        <row r="67">
          <cell r="C67">
            <v>24005094</v>
          </cell>
        </row>
        <row r="68">
          <cell r="C68">
            <v>18939634.690000001</v>
          </cell>
        </row>
        <row r="69">
          <cell r="C69">
            <v>193511.93</v>
          </cell>
        </row>
        <row r="72">
          <cell r="C72">
            <v>4871947.38</v>
          </cell>
        </row>
        <row r="74">
          <cell r="C74">
            <v>10683567</v>
          </cell>
        </row>
        <row r="75">
          <cell r="C75">
            <v>169420639.41</v>
          </cell>
        </row>
        <row r="76">
          <cell r="C76">
            <v>20000000</v>
          </cell>
        </row>
        <row r="81">
          <cell r="C81">
            <v>45147243.07</v>
          </cell>
        </row>
        <row r="82">
          <cell r="C82">
            <v>255748959.09</v>
          </cell>
        </row>
        <row r="83">
          <cell r="C83">
            <v>10415619</v>
          </cell>
        </row>
        <row r="90">
          <cell r="C90">
            <v>13064280</v>
          </cell>
        </row>
        <row r="97">
          <cell r="C97">
            <v>16749769.699999999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01"/>
  <sheetViews>
    <sheetView showGridLines="0" tabSelected="1" zoomScaleNormal="100" workbookViewId="0">
      <selection activeCell="F1" sqref="F1:K1048576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ANECO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+[1]SCF!$C$2</f>
        <v>ANECO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[1]SCF!C12</f>
        <v>5004634056.9099998</v>
      </c>
      <c r="C16" s="15">
        <v>2466182398.6399999</v>
      </c>
      <c r="D16" s="15">
        <f>+C16-B16</f>
        <v>-2538451658.27</v>
      </c>
      <c r="E16" s="16">
        <f t="shared" ref="E16:E42" si="0">+D16/B16*100</f>
        <v>-50.722023416779258</v>
      </c>
    </row>
    <row r="17" spans="1:5" ht="15" customHeight="1" x14ac:dyDescent="0.3">
      <c r="A17" s="17" t="s">
        <v>11</v>
      </c>
      <c r="B17" s="18">
        <f>[1]SCF!C13</f>
        <v>4359640542.3299999</v>
      </c>
      <c r="C17" s="18">
        <v>2154306786.71</v>
      </c>
      <c r="D17" s="18">
        <f t="shared" ref="D17:D42" si="1">+C17-B17</f>
        <v>-2205333755.6199999</v>
      </c>
      <c r="E17" s="19">
        <f t="shared" ref="E17:E18" si="2">IFERROR(+D17/B17*100,0)</f>
        <v>-50.585219909927815</v>
      </c>
    </row>
    <row r="18" spans="1:5" ht="15" customHeight="1" x14ac:dyDescent="0.3">
      <c r="A18" s="17" t="s">
        <v>12</v>
      </c>
      <c r="B18" s="18">
        <f>[1]SCF!C14</f>
        <v>92649257.290000007</v>
      </c>
      <c r="C18" s="18">
        <v>41814885.019999996</v>
      </c>
      <c r="D18" s="18">
        <f t="shared" si="1"/>
        <v>-50834372.270000011</v>
      </c>
      <c r="E18" s="19">
        <f t="shared" si="2"/>
        <v>-54.86754428142271</v>
      </c>
    </row>
    <row r="19" spans="1:5" ht="15" customHeight="1" x14ac:dyDescent="0.3">
      <c r="A19" s="20" t="s">
        <v>13</v>
      </c>
      <c r="B19" s="15">
        <f>[1]SCF!C15</f>
        <v>84609445.719999999</v>
      </c>
      <c r="C19" s="21">
        <v>44086559.399999999</v>
      </c>
      <c r="D19" s="21">
        <f t="shared" si="1"/>
        <v>-40522886.32</v>
      </c>
      <c r="E19" s="22">
        <f t="shared" si="0"/>
        <v>-47.894045369477219</v>
      </c>
    </row>
    <row r="20" spans="1:5" ht="15" customHeight="1" x14ac:dyDescent="0.3">
      <c r="A20" s="23" t="s">
        <v>14</v>
      </c>
      <c r="B20" s="18">
        <f>[1]SCF!C16</f>
        <v>65679730.609999999</v>
      </c>
      <c r="C20" s="18">
        <v>35281120.060000002</v>
      </c>
      <c r="D20" s="18">
        <f t="shared" si="1"/>
        <v>-30398610.549999997</v>
      </c>
      <c r="E20" s="19">
        <f t="shared" ref="E20:E28" si="3">IFERROR(+D20/B20*100,0)</f>
        <v>-46.283092618792942</v>
      </c>
    </row>
    <row r="21" spans="1:5" ht="15" customHeight="1" x14ac:dyDescent="0.3">
      <c r="A21" s="23" t="s">
        <v>15</v>
      </c>
      <c r="B21" s="18">
        <f>[1]SCF!C17</f>
        <v>723157.66</v>
      </c>
      <c r="C21" s="18">
        <v>336387.54000000004</v>
      </c>
      <c r="D21" s="18">
        <f t="shared" si="1"/>
        <v>-386770.12</v>
      </c>
      <c r="E21" s="19">
        <f t="shared" si="3"/>
        <v>-53.483512848360057</v>
      </c>
    </row>
    <row r="22" spans="1:5" ht="15" customHeight="1" x14ac:dyDescent="0.3">
      <c r="A22" s="23" t="s">
        <v>16</v>
      </c>
      <c r="B22" s="18">
        <f>[1]SCF!C18</f>
        <v>0</v>
      </c>
      <c r="C22" s="18">
        <v>0</v>
      </c>
      <c r="D22" s="18">
        <f t="shared" si="1"/>
        <v>0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[1]SCF!C19</f>
        <v>0</v>
      </c>
      <c r="C23" s="18">
        <v>0</v>
      </c>
      <c r="D23" s="18">
        <f t="shared" si="1"/>
        <v>0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[1]SCF!C20</f>
        <v>18206557.449999999</v>
      </c>
      <c r="C24" s="18">
        <v>8469051.7999999989</v>
      </c>
      <c r="D24" s="18">
        <f t="shared" si="1"/>
        <v>-9737505.6500000004</v>
      </c>
      <c r="E24" s="19">
        <f t="shared" si="3"/>
        <v>-53.483508218078867</v>
      </c>
    </row>
    <row r="25" spans="1:5" ht="15" customHeight="1" x14ac:dyDescent="0.3">
      <c r="A25" s="23" t="s">
        <v>19</v>
      </c>
      <c r="B25" s="18">
        <f>[1]SCF!C21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[1]SCF!C22</f>
        <v>41815527.969999999</v>
      </c>
      <c r="C26" s="18">
        <v>1625362.3099999998</v>
      </c>
      <c r="D26" s="18">
        <f t="shared" si="1"/>
        <v>-40190165.659999996</v>
      </c>
      <c r="E26" s="19">
        <f t="shared" si="3"/>
        <v>-96.113017367217992</v>
      </c>
    </row>
    <row r="27" spans="1:5" ht="15" customHeight="1" x14ac:dyDescent="0.3">
      <c r="A27" s="17" t="s">
        <v>21</v>
      </c>
      <c r="B27" s="18">
        <f>[1]SCF!C23</f>
        <v>420981786.44</v>
      </c>
      <c r="C27" s="18">
        <v>220397812.87</v>
      </c>
      <c r="D27" s="18">
        <f t="shared" si="1"/>
        <v>-200583973.56999999</v>
      </c>
      <c r="E27" s="19">
        <f t="shared" si="3"/>
        <v>-47.646710625232238</v>
      </c>
    </row>
    <row r="28" spans="1:5" ht="15" customHeight="1" x14ac:dyDescent="0.3">
      <c r="A28" s="17" t="s">
        <v>22</v>
      </c>
      <c r="B28" s="18">
        <f>[1]SCF!C24</f>
        <v>4937497.16</v>
      </c>
      <c r="C28" s="18">
        <v>3950992.3299999996</v>
      </c>
      <c r="D28" s="18">
        <f t="shared" si="1"/>
        <v>-986504.83000000054</v>
      </c>
      <c r="E28" s="19">
        <f t="shared" si="3"/>
        <v>-19.979856150438788</v>
      </c>
    </row>
    <row r="29" spans="1:5" ht="15" customHeight="1" x14ac:dyDescent="0.3">
      <c r="A29" s="14" t="s">
        <v>23</v>
      </c>
      <c r="B29" s="15">
        <f>[1]SCF!C25</f>
        <v>22058696.800000001</v>
      </c>
      <c r="C29" s="15">
        <v>14995438.109999999</v>
      </c>
      <c r="D29" s="15">
        <f t="shared" si="1"/>
        <v>-7063258.6900000013</v>
      </c>
      <c r="E29" s="16">
        <f t="shared" si="0"/>
        <v>-32.020290020034189</v>
      </c>
    </row>
    <row r="30" spans="1:5" ht="15" customHeight="1" x14ac:dyDescent="0.3">
      <c r="A30" s="17" t="s">
        <v>24</v>
      </c>
      <c r="B30" s="18">
        <f>[1]SCF!C26</f>
        <v>21953801.25</v>
      </c>
      <c r="C30" s="18">
        <v>14709382.609999999</v>
      </c>
      <c r="D30" s="18">
        <f t="shared" si="1"/>
        <v>-7244418.6400000006</v>
      </c>
      <c r="E30" s="19">
        <f t="shared" ref="E30:E32" si="4">IFERROR(+D30/B30*100,0)</f>
        <v>-32.998470549604711</v>
      </c>
    </row>
    <row r="31" spans="1:5" ht="15" customHeight="1" x14ac:dyDescent="0.3">
      <c r="A31" s="17" t="s">
        <v>25</v>
      </c>
      <c r="B31" s="18">
        <f>[1]SCF!C27</f>
        <v>104895.55</v>
      </c>
      <c r="C31" s="18">
        <v>286055.5</v>
      </c>
      <c r="D31" s="18">
        <f t="shared" si="1"/>
        <v>181159.95</v>
      </c>
      <c r="E31" s="19">
        <f t="shared" si="4"/>
        <v>172.70508615475109</v>
      </c>
    </row>
    <row r="32" spans="1:5" x14ac:dyDescent="0.3">
      <c r="A32" s="17" t="s">
        <v>26</v>
      </c>
      <c r="B32" s="18">
        <f>[1]SCF!C28</f>
        <v>0</v>
      </c>
      <c r="C32" s="18">
        <v>0</v>
      </c>
      <c r="D32" s="18">
        <f t="shared" si="1"/>
        <v>0</v>
      </c>
      <c r="E32" s="19">
        <f t="shared" si="4"/>
        <v>0</v>
      </c>
    </row>
    <row r="33" spans="1:5" x14ac:dyDescent="0.3">
      <c r="A33" s="14" t="s">
        <v>27</v>
      </c>
      <c r="B33" s="15">
        <f>[1]SCF!C29</f>
        <v>433210224.89999998</v>
      </c>
      <c r="C33" s="15">
        <v>0</v>
      </c>
      <c r="D33" s="15">
        <f t="shared" si="1"/>
        <v>-433210224.89999998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[1]SCF!C30</f>
        <v>433210224.89999998</v>
      </c>
      <c r="C34" s="18">
        <v>0</v>
      </c>
      <c r="D34" s="18">
        <f t="shared" si="1"/>
        <v>-433210224.89999998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[1]SCF!C31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[1]SCF!C32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[1]SCF!C33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[1]SCF!C34</f>
        <v>24844940.219999999</v>
      </c>
      <c r="C38" s="18">
        <v>0</v>
      </c>
      <c r="D38" s="18">
        <f t="shared" si="1"/>
        <v>-24844940.219999999</v>
      </c>
      <c r="E38" s="19">
        <f t="shared" si="5"/>
        <v>-100</v>
      </c>
    </row>
    <row r="39" spans="1:5" ht="15" customHeight="1" x14ac:dyDescent="0.3">
      <c r="A39" s="24" t="s">
        <v>33</v>
      </c>
      <c r="B39" s="18">
        <f>[1]SCF!C35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[1]SCF!C36</f>
        <v>81786116</v>
      </c>
      <c r="C40" s="18">
        <v>63843483.660000004</v>
      </c>
      <c r="D40" s="18">
        <f t="shared" si="1"/>
        <v>-17942632.339999996</v>
      </c>
      <c r="E40" s="19">
        <f t="shared" si="5"/>
        <v>-21.938482003473545</v>
      </c>
    </row>
    <row r="41" spans="1:5" ht="15" customHeight="1" x14ac:dyDescent="0.3">
      <c r="A41" s="24" t="s">
        <v>35</v>
      </c>
      <c r="B41" s="18">
        <f>[1]SCF!C37</f>
        <v>3297029.16</v>
      </c>
      <c r="C41" s="18">
        <v>54671318.140000001</v>
      </c>
      <c r="D41" s="18">
        <f t="shared" si="1"/>
        <v>51374288.980000004</v>
      </c>
      <c r="E41" s="19">
        <f t="shared" si="5"/>
        <v>1558.1994118608281</v>
      </c>
    </row>
    <row r="42" spans="1:5" ht="15" customHeight="1" x14ac:dyDescent="0.3">
      <c r="A42" s="25" t="s">
        <v>36</v>
      </c>
      <c r="B42" s="26">
        <f>[1]SCF!C38</f>
        <v>5569831063.9899998</v>
      </c>
      <c r="C42" s="27">
        <v>2599692638.5499997</v>
      </c>
      <c r="D42" s="27">
        <f t="shared" si="1"/>
        <v>-2970138425.4400001</v>
      </c>
      <c r="E42" s="28">
        <f t="shared" si="0"/>
        <v>-53.325466990237835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[1]SCF!C41</f>
        <v>3858232316.8400002</v>
      </c>
      <c r="C45" s="18">
        <v>1975186860.1999998</v>
      </c>
      <c r="D45" s="18">
        <f>C45-B45</f>
        <v>-1883045456.6400003</v>
      </c>
      <c r="E45" s="19">
        <f>IFERROR(+D45/B45*100,0)</f>
        <v>-48.805911671546703</v>
      </c>
    </row>
    <row r="46" spans="1:5" ht="15" customHeight="1" x14ac:dyDescent="0.3">
      <c r="A46" s="14" t="s">
        <v>39</v>
      </c>
      <c r="B46" s="15">
        <f>[1]SCF!C42</f>
        <v>401421880.26999998</v>
      </c>
      <c r="C46" s="15">
        <v>147115697.19</v>
      </c>
      <c r="D46" s="15">
        <f t="shared" ref="D46:D61" si="6">+B46-C46</f>
        <v>254306183.07999998</v>
      </c>
      <c r="E46" s="16">
        <f t="shared" ref="E46" si="7">+D46/B46*100</f>
        <v>63.351350680972182</v>
      </c>
    </row>
    <row r="47" spans="1:5" ht="15" customHeight="1" x14ac:dyDescent="0.3">
      <c r="A47" s="17" t="s">
        <v>40</v>
      </c>
      <c r="B47" s="18">
        <f>[1]SCF!C43</f>
        <v>129621577.59999999</v>
      </c>
      <c r="C47" s="18">
        <v>42725113.979999997</v>
      </c>
      <c r="D47" s="18">
        <f t="shared" si="6"/>
        <v>86896463.620000005</v>
      </c>
      <c r="E47" s="19">
        <f t="shared" ref="E47:E61" si="8">IFERROR(+D47/B47*100,0)</f>
        <v>67.038578937956089</v>
      </c>
    </row>
    <row r="48" spans="1:5" ht="15" customHeight="1" x14ac:dyDescent="0.3">
      <c r="A48" s="17" t="s">
        <v>41</v>
      </c>
      <c r="B48" s="18">
        <f>[1]SCF!C44</f>
        <v>12104834.16</v>
      </c>
      <c r="C48" s="18">
        <v>6234535.3800000008</v>
      </c>
      <c r="D48" s="18">
        <f t="shared" si="6"/>
        <v>5870298.7799999993</v>
      </c>
      <c r="E48" s="19">
        <f t="shared" si="8"/>
        <v>48.495491160037496</v>
      </c>
    </row>
    <row r="49" spans="1:5" ht="15" customHeight="1" x14ac:dyDescent="0.3">
      <c r="A49" s="17" t="s">
        <v>42</v>
      </c>
      <c r="B49" s="18">
        <f>[1]SCF!C45</f>
        <v>47839306.469999999</v>
      </c>
      <c r="C49" s="18">
        <v>16174700.090000002</v>
      </c>
      <c r="D49" s="18">
        <f t="shared" si="6"/>
        <v>31664606.379999995</v>
      </c>
      <c r="E49" s="19">
        <f t="shared" si="8"/>
        <v>66.189518027099439</v>
      </c>
    </row>
    <row r="50" spans="1:5" ht="15" customHeight="1" x14ac:dyDescent="0.3">
      <c r="A50" s="17" t="s">
        <v>43</v>
      </c>
      <c r="B50" s="18">
        <f>[1]SCF!C46</f>
        <v>4292494.68</v>
      </c>
      <c r="C50" s="18">
        <v>1732621.23</v>
      </c>
      <c r="D50" s="18">
        <f t="shared" si="6"/>
        <v>2559873.4499999997</v>
      </c>
      <c r="E50" s="19">
        <f t="shared" si="8"/>
        <v>59.636030812739406</v>
      </c>
    </row>
    <row r="51" spans="1:5" ht="15" customHeight="1" x14ac:dyDescent="0.3">
      <c r="A51" s="17" t="s">
        <v>44</v>
      </c>
      <c r="B51" s="18">
        <f>[1]SCF!C47</f>
        <v>14107052.58</v>
      </c>
      <c r="C51" s="18">
        <v>4797201.6900000004</v>
      </c>
      <c r="D51" s="18">
        <f t="shared" si="6"/>
        <v>9309850.8900000006</v>
      </c>
      <c r="E51" s="19">
        <f t="shared" si="8"/>
        <v>65.994302050017595</v>
      </c>
    </row>
    <row r="52" spans="1:5" x14ac:dyDescent="0.3">
      <c r="A52" s="17" t="s">
        <v>45</v>
      </c>
      <c r="B52" s="18">
        <f>[1]SCF!C48</f>
        <v>8578440</v>
      </c>
      <c r="C52" s="18">
        <v>1708093.27</v>
      </c>
      <c r="D52" s="18">
        <f t="shared" si="6"/>
        <v>6870346.7300000004</v>
      </c>
      <c r="E52" s="19">
        <f t="shared" si="8"/>
        <v>80.088532763532768</v>
      </c>
    </row>
    <row r="53" spans="1:5" ht="15" customHeight="1" x14ac:dyDescent="0.3">
      <c r="A53" s="17" t="s">
        <v>46</v>
      </c>
      <c r="B53" s="18">
        <f>[1]SCF!C49</f>
        <v>26946122.280000001</v>
      </c>
      <c r="C53" s="18">
        <v>10307099.369999999</v>
      </c>
      <c r="D53" s="18">
        <f t="shared" si="6"/>
        <v>16639022.910000002</v>
      </c>
      <c r="E53" s="19">
        <f t="shared" si="8"/>
        <v>61.749229581541123</v>
      </c>
    </row>
    <row r="54" spans="1:5" ht="15" customHeight="1" x14ac:dyDescent="0.3">
      <c r="A54" s="17" t="s">
        <v>47</v>
      </c>
      <c r="B54" s="18">
        <f>[1]SCF!C50</f>
        <v>7380489.3499999996</v>
      </c>
      <c r="C54" s="18">
        <v>2844727.3900000006</v>
      </c>
      <c r="D54" s="18">
        <f t="shared" si="6"/>
        <v>4535761.959999999</v>
      </c>
      <c r="E54" s="19">
        <f t="shared" si="8"/>
        <v>61.456114153189581</v>
      </c>
    </row>
    <row r="55" spans="1:5" ht="15" customHeight="1" x14ac:dyDescent="0.3">
      <c r="A55" s="17" t="s">
        <v>48</v>
      </c>
      <c r="B55" s="18">
        <f>[1]SCF!C51</f>
        <v>4640000</v>
      </c>
      <c r="C55" s="18">
        <v>1950000</v>
      </c>
      <c r="D55" s="18">
        <f t="shared" si="6"/>
        <v>2690000</v>
      </c>
      <c r="E55" s="19">
        <f t="shared" si="8"/>
        <v>57.974137931034484</v>
      </c>
    </row>
    <row r="56" spans="1:5" ht="15" customHeight="1" x14ac:dyDescent="0.3">
      <c r="A56" s="17" t="s">
        <v>49</v>
      </c>
      <c r="B56" s="18">
        <f>[1]SCF!C52</f>
        <v>7974000</v>
      </c>
      <c r="C56" s="18">
        <v>1951000</v>
      </c>
      <c r="D56" s="18">
        <f t="shared" si="6"/>
        <v>6023000</v>
      </c>
      <c r="E56" s="19">
        <f t="shared" si="8"/>
        <v>75.532982192124408</v>
      </c>
    </row>
    <row r="57" spans="1:5" ht="15" customHeight="1" x14ac:dyDescent="0.3">
      <c r="A57" s="17" t="s">
        <v>50</v>
      </c>
      <c r="B57" s="18">
        <f>[1]SCF!C53</f>
        <v>87333331.900000006</v>
      </c>
      <c r="C57" s="18">
        <v>40464882.060000002</v>
      </c>
      <c r="D57" s="18">
        <f t="shared" si="6"/>
        <v>46868449.840000004</v>
      </c>
      <c r="E57" s="19">
        <f t="shared" si="8"/>
        <v>53.666164819711867</v>
      </c>
    </row>
    <row r="58" spans="1:5" ht="15" customHeight="1" x14ac:dyDescent="0.3">
      <c r="A58" s="17" t="s">
        <v>51</v>
      </c>
      <c r="B58" s="18">
        <f>[1]SCF!C54</f>
        <v>10617688</v>
      </c>
      <c r="C58" s="18">
        <v>1121136.5</v>
      </c>
      <c r="D58" s="18">
        <f t="shared" si="6"/>
        <v>9496551.5</v>
      </c>
      <c r="E58" s="19">
        <f t="shared" si="8"/>
        <v>89.440860383164406</v>
      </c>
    </row>
    <row r="59" spans="1:5" ht="15" customHeight="1" x14ac:dyDescent="0.3">
      <c r="A59" s="17" t="s">
        <v>52</v>
      </c>
      <c r="B59" s="18">
        <f>[1]SCF!C55</f>
        <v>26443700</v>
      </c>
      <c r="C59" s="18">
        <v>9250665.8300000001</v>
      </c>
      <c r="D59" s="18">
        <f t="shared" si="6"/>
        <v>17193034.170000002</v>
      </c>
      <c r="E59" s="19">
        <f t="shared" si="8"/>
        <v>65.017505757515025</v>
      </c>
    </row>
    <row r="60" spans="1:5" ht="15" customHeight="1" x14ac:dyDescent="0.3">
      <c r="A60" s="17" t="s">
        <v>53</v>
      </c>
      <c r="B60" s="18">
        <f>[1]SCF!C56</f>
        <v>1370066.25</v>
      </c>
      <c r="C60" s="18">
        <v>406984.51</v>
      </c>
      <c r="D60" s="18">
        <f t="shared" si="6"/>
        <v>963081.74</v>
      </c>
      <c r="E60" s="19">
        <f t="shared" si="8"/>
        <v>70.2945379466139</v>
      </c>
    </row>
    <row r="61" spans="1:5" ht="15" customHeight="1" x14ac:dyDescent="0.3">
      <c r="A61" s="17" t="s">
        <v>54</v>
      </c>
      <c r="B61" s="18">
        <f>[1]SCF!C57</f>
        <v>12172777</v>
      </c>
      <c r="C61" s="18">
        <v>5446935.8899999997</v>
      </c>
      <c r="D61" s="18">
        <f t="shared" si="6"/>
        <v>6725841.1100000003</v>
      </c>
      <c r="E61" s="19">
        <f t="shared" si="8"/>
        <v>55.25313665074124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[1]SCF!C60</f>
        <v>59153366.659999996</v>
      </c>
      <c r="C63" s="18">
        <v>14037964.1</v>
      </c>
      <c r="D63" s="18">
        <f t="shared" ref="D63:D67" si="9">C63-B63</f>
        <v>-45115402.559999995</v>
      </c>
      <c r="E63" s="19">
        <f t="shared" ref="E63:E67" si="10">IFERROR(+D63/B63*100,0)</f>
        <v>-76.268528922982512</v>
      </c>
    </row>
    <row r="64" spans="1:5" x14ac:dyDescent="0.3">
      <c r="A64" s="24" t="s">
        <v>57</v>
      </c>
      <c r="B64" s="18">
        <f>[1]SCF!C61</f>
        <v>21562036.77</v>
      </c>
      <c r="C64" s="18">
        <v>7044069.2300000004</v>
      </c>
      <c r="D64" s="18">
        <f t="shared" si="9"/>
        <v>-14517967.539999999</v>
      </c>
      <c r="E64" s="19">
        <f t="shared" si="10"/>
        <v>-67.331151017232955</v>
      </c>
    </row>
    <row r="65" spans="1:5" ht="15" customHeight="1" x14ac:dyDescent="0.3">
      <c r="A65" s="24" t="s">
        <v>58</v>
      </c>
      <c r="B65" s="18">
        <f>[1]SCF!C62</f>
        <v>1070713</v>
      </c>
      <c r="C65" s="18">
        <v>793873.65999999992</v>
      </c>
      <c r="D65" s="18">
        <f t="shared" si="9"/>
        <v>-276839.34000000008</v>
      </c>
      <c r="E65" s="19">
        <f t="shared" si="10"/>
        <v>-25.855606497726292</v>
      </c>
    </row>
    <row r="66" spans="1:5" ht="15" customHeight="1" x14ac:dyDescent="0.3">
      <c r="A66" s="24" t="s">
        <v>59</v>
      </c>
      <c r="B66" s="18">
        <f>[1]SCF!C63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[1]SCF!C64</f>
        <v>636111.11</v>
      </c>
      <c r="C67" s="18">
        <v>0</v>
      </c>
      <c r="D67" s="18">
        <f t="shared" si="9"/>
        <v>-636111.11</v>
      </c>
      <c r="E67" s="19">
        <f t="shared" si="10"/>
        <v>-100</v>
      </c>
    </row>
    <row r="68" spans="1:5" ht="15" customHeight="1" x14ac:dyDescent="0.3">
      <c r="A68" s="30" t="s">
        <v>61</v>
      </c>
      <c r="B68" s="15">
        <f>+B63+B64+B65+B66+B67</f>
        <v>82422227.539999992</v>
      </c>
      <c r="C68" s="31">
        <v>21875906.989999998</v>
      </c>
      <c r="D68" s="31">
        <f t="shared" ref="D68" si="11">+C68-B68</f>
        <v>-60546320.549999997</v>
      </c>
      <c r="E68" s="32">
        <f t="shared" ref="E68" si="12">+D68/B68*100</f>
        <v>-73.458728739910001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[1]SCF!C67</f>
        <v>84609445.719999999</v>
      </c>
      <c r="C70" s="15">
        <v>44086559.399999999</v>
      </c>
      <c r="D70" s="15">
        <f t="shared" ref="D70:D82" si="13">+C70-B70</f>
        <v>-40522886.32</v>
      </c>
      <c r="E70" s="16">
        <f t="shared" ref="E70:E82" si="14">+D70/B70*100</f>
        <v>-47.894045369477219</v>
      </c>
    </row>
    <row r="71" spans="1:5" ht="15" customHeight="1" x14ac:dyDescent="0.3">
      <c r="A71" s="17" t="s">
        <v>14</v>
      </c>
      <c r="B71" s="18">
        <f>[1]SCF!C68</f>
        <v>65679730.609999999</v>
      </c>
      <c r="C71" s="18">
        <v>35281120.060000002</v>
      </c>
      <c r="D71" s="18">
        <f t="shared" si="13"/>
        <v>-30398610.549999997</v>
      </c>
      <c r="E71" s="19">
        <f t="shared" ref="E71:E81" si="15">IFERROR(+D71/B71*100,0)</f>
        <v>-46.283092618792942</v>
      </c>
    </row>
    <row r="72" spans="1:5" ht="15" customHeight="1" x14ac:dyDescent="0.3">
      <c r="A72" s="17" t="s">
        <v>15</v>
      </c>
      <c r="B72" s="18">
        <f>[1]SCF!C69</f>
        <v>723157.66</v>
      </c>
      <c r="C72" s="18">
        <v>336387.54000000004</v>
      </c>
      <c r="D72" s="18">
        <f t="shared" si="13"/>
        <v>-386770.12</v>
      </c>
      <c r="E72" s="19">
        <f t="shared" si="15"/>
        <v>-53.483512848360057</v>
      </c>
    </row>
    <row r="73" spans="1:5" ht="15" customHeight="1" x14ac:dyDescent="0.3">
      <c r="A73" s="17" t="s">
        <v>16</v>
      </c>
      <c r="B73" s="18">
        <f>[1]SCF!C70</f>
        <v>0</v>
      </c>
      <c r="C73" s="18">
        <v>0</v>
      </c>
      <c r="D73" s="18">
        <f t="shared" si="13"/>
        <v>0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[1]SCF!C71</f>
        <v>0</v>
      </c>
      <c r="C74" s="18">
        <v>0</v>
      </c>
      <c r="D74" s="18">
        <f t="shared" si="13"/>
        <v>0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[1]SCF!C72</f>
        <v>18206557.449999999</v>
      </c>
      <c r="C75" s="18">
        <v>8469051.7999999989</v>
      </c>
      <c r="D75" s="18">
        <f t="shared" si="13"/>
        <v>-9737505.6500000004</v>
      </c>
      <c r="E75" s="19">
        <f t="shared" si="15"/>
        <v>-53.483508218078867</v>
      </c>
    </row>
    <row r="76" spans="1:5" ht="15" customHeight="1" x14ac:dyDescent="0.3">
      <c r="A76" s="17" t="s">
        <v>19</v>
      </c>
      <c r="B76" s="18">
        <f>[1]SCF!C73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[1]SCF!C74</f>
        <v>41815527.969999999</v>
      </c>
      <c r="C77" s="18">
        <v>1625362.3099999998</v>
      </c>
      <c r="D77" s="18">
        <f t="shared" ref="D77:D81" si="16">C77-B77</f>
        <v>-40190165.659999996</v>
      </c>
      <c r="E77" s="19">
        <f t="shared" si="15"/>
        <v>-96.113017367217992</v>
      </c>
    </row>
    <row r="78" spans="1:5" x14ac:dyDescent="0.3">
      <c r="A78" s="24" t="s">
        <v>66</v>
      </c>
      <c r="B78" s="18">
        <f>[1]SCF!C75</f>
        <v>420981786.44</v>
      </c>
      <c r="C78" s="18">
        <v>192670417.99999997</v>
      </c>
      <c r="D78" s="18">
        <f t="shared" si="16"/>
        <v>-228311368.44000003</v>
      </c>
      <c r="E78" s="19">
        <f t="shared" si="15"/>
        <v>-54.233075110136596</v>
      </c>
    </row>
    <row r="79" spans="1:5" ht="15" customHeight="1" x14ac:dyDescent="0.3">
      <c r="A79" s="24" t="s">
        <v>67</v>
      </c>
      <c r="B79" s="18">
        <f>[1]SCF!C76</f>
        <v>4937497.16</v>
      </c>
      <c r="C79" s="18">
        <v>2164069.0400000005</v>
      </c>
      <c r="D79" s="18">
        <f t="shared" si="16"/>
        <v>-2773428.1199999996</v>
      </c>
      <c r="E79" s="19">
        <f t="shared" si="15"/>
        <v>-56.170728410099983</v>
      </c>
    </row>
    <row r="80" spans="1:5" x14ac:dyDescent="0.3">
      <c r="A80" s="24" t="s">
        <v>68</v>
      </c>
      <c r="B80" s="18">
        <f>[1]SCF!C77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[1]SCF!C78</f>
        <v>0</v>
      </c>
      <c r="C81" s="18">
        <v>0</v>
      </c>
      <c r="D81" s="18">
        <f t="shared" si="16"/>
        <v>0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552344257.28999996</v>
      </c>
      <c r="C82" s="31">
        <v>240546408.74999997</v>
      </c>
      <c r="D82" s="31">
        <f t="shared" si="13"/>
        <v>-311797848.53999996</v>
      </c>
      <c r="E82" s="32">
        <f t="shared" si="14"/>
        <v>-56.44991224671957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[1]SCF!C81</f>
        <v>24844940.219999999</v>
      </c>
      <c r="C84" s="18">
        <v>5536232.5</v>
      </c>
      <c r="D84" s="18">
        <f t="shared" ref="D84:D88" si="17">+C84-B84</f>
        <v>-19308707.719999999</v>
      </c>
      <c r="E84" s="19">
        <f t="shared" ref="E84:E86" si="18">IFERROR(+D84/B84*100,0)</f>
        <v>-77.716861256347997</v>
      </c>
    </row>
    <row r="85" spans="1:5" ht="15" customHeight="1" x14ac:dyDescent="0.3">
      <c r="A85" s="24" t="s">
        <v>73</v>
      </c>
      <c r="B85" s="18">
        <f>[1]SCF!C82</f>
        <v>433210224.89999998</v>
      </c>
      <c r="C85" s="18">
        <v>30289805.090000004</v>
      </c>
      <c r="D85" s="18">
        <f t="shared" si="17"/>
        <v>-402920419.80999994</v>
      </c>
      <c r="E85" s="19">
        <f t="shared" si="18"/>
        <v>-93.008058593955866</v>
      </c>
    </row>
    <row r="86" spans="1:5" ht="15" customHeight="1" x14ac:dyDescent="0.3">
      <c r="A86" s="24" t="s">
        <v>74</v>
      </c>
      <c r="B86" s="18">
        <f>[1]SCF!C83</f>
        <v>132045050.06</v>
      </c>
      <c r="C86" s="18">
        <v>6679583.4800000004</v>
      </c>
      <c r="D86" s="18">
        <f t="shared" si="17"/>
        <v>-125365466.58</v>
      </c>
      <c r="E86" s="19">
        <f t="shared" si="18"/>
        <v>-94.941435913754532</v>
      </c>
    </row>
    <row r="87" spans="1:5" ht="15" customHeight="1" x14ac:dyDescent="0.3">
      <c r="A87" s="30" t="s">
        <v>75</v>
      </c>
      <c r="B87" s="33">
        <f>+B84+B85+B86</f>
        <v>590100215.18000007</v>
      </c>
      <c r="C87" s="31">
        <v>42505621.070000008</v>
      </c>
      <c r="D87" s="31">
        <f t="shared" si="17"/>
        <v>-547594594.11000001</v>
      </c>
      <c r="E87" s="32">
        <f>+D87/B87*100</f>
        <v>-92.796880940462898</v>
      </c>
    </row>
    <row r="88" spans="1:5" ht="18" customHeight="1" x14ac:dyDescent="0.3">
      <c r="A88" s="25" t="s">
        <v>76</v>
      </c>
      <c r="B88" s="27">
        <f>+B45+B46+B68+B82+B87</f>
        <v>5484520897.1200008</v>
      </c>
      <c r="C88" s="27">
        <v>2427230494.1999998</v>
      </c>
      <c r="D88" s="27">
        <f t="shared" si="17"/>
        <v>-3057290402.920001</v>
      </c>
      <c r="E88" s="28">
        <f>+D88/B88*100</f>
        <v>-55.74398311665523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[1]SCF!C88</f>
        <v>10863140.869999999</v>
      </c>
      <c r="C91" s="18">
        <v>63843483.660000004</v>
      </c>
      <c r="D91" s="18">
        <f t="shared" ref="D91:D98" si="19">+C91-B91</f>
        <v>52980342.790000007</v>
      </c>
      <c r="E91" s="19">
        <f>IFERROR(+D91/B91*100,0)</f>
        <v>487.70740823505508</v>
      </c>
    </row>
    <row r="92" spans="1:5" ht="15" customHeight="1" x14ac:dyDescent="0.3">
      <c r="A92" s="24" t="s">
        <v>79</v>
      </c>
      <c r="B92" s="18">
        <f>[1]SCF!C89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[1]SCF!C90</f>
        <v>58000000</v>
      </c>
      <c r="C93" s="18">
        <v>13479115.01</v>
      </c>
      <c r="D93" s="18">
        <f t="shared" si="19"/>
        <v>-44520884.990000002</v>
      </c>
      <c r="E93" s="19">
        <f t="shared" si="20"/>
        <v>-76.760146534482772</v>
      </c>
    </row>
    <row r="94" spans="1:5" ht="15" customHeight="1" x14ac:dyDescent="0.3">
      <c r="A94" s="24" t="s">
        <v>81</v>
      </c>
      <c r="B94" s="18">
        <f>[1]SCF!C91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[1]SCF!C92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[1]SCF!C93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[1]SCF!C94</f>
        <v>6500000</v>
      </c>
      <c r="C97" s="18">
        <v>326654.59999999998</v>
      </c>
      <c r="D97" s="18">
        <f t="shared" si="19"/>
        <v>-6173345.4000000004</v>
      </c>
      <c r="E97" s="19">
        <f t="shared" si="20"/>
        <v>-94.97454461538463</v>
      </c>
    </row>
    <row r="98" spans="1:5" ht="15" customHeight="1" x14ac:dyDescent="0.3">
      <c r="A98" s="30" t="s">
        <v>85</v>
      </c>
      <c r="B98" s="33">
        <f>SUM(B91:B97)</f>
        <v>75363140.870000005</v>
      </c>
      <c r="C98" s="31">
        <v>77649253.269999996</v>
      </c>
      <c r="D98" s="31">
        <f t="shared" si="19"/>
        <v>2286112.3999999911</v>
      </c>
      <c r="E98" s="32">
        <f t="shared" ref="E98" si="21">+D98/B98*100</f>
        <v>3.0334622119100527</v>
      </c>
    </row>
    <row r="99" spans="1:5" ht="15" customHeight="1" x14ac:dyDescent="0.3">
      <c r="A99" s="34" t="s">
        <v>86</v>
      </c>
      <c r="B99" s="35">
        <f>+B42-B88-B98</f>
        <v>9947025.9999989271</v>
      </c>
      <c r="C99" s="36">
        <v>94812891.079999909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[1]SCF!$C$97</f>
        <v>122071912</v>
      </c>
      <c r="C100" s="18">
        <v>137161198.88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132018937.99999893</v>
      </c>
      <c r="C101" s="36">
        <v>231974089.95999992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01"/>
  <sheetViews>
    <sheetView showGridLines="0" zoomScaleNormal="100" workbookViewId="0">
      <selection activeCell="F1" sqref="F1:K1048576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ASELCO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+[2]SCF!$C$2</f>
        <v>ASELCO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[2]SCF!C12</f>
        <v>4058746130</v>
      </c>
      <c r="C16" s="15">
        <v>2145847546.4800003</v>
      </c>
      <c r="D16" s="15">
        <f>+C16-B16</f>
        <v>-1912898583.5199997</v>
      </c>
      <c r="E16" s="16">
        <f t="shared" ref="E16:E42" si="0">+D16/B16*100</f>
        <v>-47.130284138269069</v>
      </c>
    </row>
    <row r="17" spans="1:5" ht="15" customHeight="1" x14ac:dyDescent="0.3">
      <c r="A17" s="17" t="s">
        <v>11</v>
      </c>
      <c r="B17" s="18">
        <f>[2]SCF!C13</f>
        <v>3862846912</v>
      </c>
      <c r="C17" s="18">
        <v>1848489567.76</v>
      </c>
      <c r="D17" s="18">
        <f t="shared" ref="D17:D42" si="1">+C17-B17</f>
        <v>-2014357344.24</v>
      </c>
      <c r="E17" s="19">
        <f t="shared" ref="E17:E18" si="2">IFERROR(+D17/B17*100,0)</f>
        <v>-52.14696285225191</v>
      </c>
    </row>
    <row r="18" spans="1:5" ht="15" customHeight="1" x14ac:dyDescent="0.3">
      <c r="A18" s="17" t="s">
        <v>12</v>
      </c>
      <c r="B18" s="18">
        <f>[2]SCF!C14</f>
        <v>76048007</v>
      </c>
      <c r="C18" s="18">
        <v>47043578.390000001</v>
      </c>
      <c r="D18" s="18">
        <f t="shared" si="1"/>
        <v>-29004428.609999999</v>
      </c>
      <c r="E18" s="19">
        <f t="shared" si="2"/>
        <v>-38.139630154936214</v>
      </c>
    </row>
    <row r="19" spans="1:5" ht="15" customHeight="1" x14ac:dyDescent="0.3">
      <c r="A19" s="20" t="s">
        <v>13</v>
      </c>
      <c r="B19" s="15">
        <f>[2]SCF!C15</f>
        <v>56014661</v>
      </c>
      <c r="C19" s="21">
        <v>26731798.510000002</v>
      </c>
      <c r="D19" s="21">
        <f t="shared" si="1"/>
        <v>-29282862.489999998</v>
      </c>
      <c r="E19" s="22">
        <f t="shared" si="0"/>
        <v>-52.277139533166142</v>
      </c>
    </row>
    <row r="20" spans="1:5" ht="15" customHeight="1" x14ac:dyDescent="0.3">
      <c r="A20" s="23" t="s">
        <v>14</v>
      </c>
      <c r="B20" s="18">
        <f>[2]SCF!C16</f>
        <v>44826813.539999999</v>
      </c>
      <c r="C20" s="18">
        <v>21579948.73</v>
      </c>
      <c r="D20" s="18">
        <f t="shared" si="1"/>
        <v>-23246864.809999999</v>
      </c>
      <c r="E20" s="19">
        <f t="shared" ref="E20:E28" si="3">IFERROR(+D20/B20*100,0)</f>
        <v>-51.859284598170888</v>
      </c>
    </row>
    <row r="21" spans="1:5" ht="15" customHeight="1" x14ac:dyDescent="0.3">
      <c r="A21" s="23" t="s">
        <v>15</v>
      </c>
      <c r="B21" s="18">
        <f>[2]SCF!C17</f>
        <v>427400.91</v>
      </c>
      <c r="C21" s="18">
        <v>164474.77999999997</v>
      </c>
      <c r="D21" s="18">
        <f t="shared" si="1"/>
        <v>-262926.13</v>
      </c>
      <c r="E21" s="19">
        <f t="shared" si="3"/>
        <v>-61.517447400849015</v>
      </c>
    </row>
    <row r="22" spans="1:5" ht="15" customHeight="1" x14ac:dyDescent="0.3">
      <c r="A22" s="23" t="s">
        <v>16</v>
      </c>
      <c r="B22" s="18">
        <f>[2]SCF!C18</f>
        <v>0</v>
      </c>
      <c r="C22" s="18">
        <v>170.2</v>
      </c>
      <c r="D22" s="18">
        <f t="shared" si="1"/>
        <v>170.2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[2]SCF!C19</f>
        <v>0</v>
      </c>
      <c r="C23" s="18">
        <v>6468.85</v>
      </c>
      <c r="D23" s="18">
        <f t="shared" si="1"/>
        <v>6468.85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[2]SCF!C20</f>
        <v>10760446.550000001</v>
      </c>
      <c r="C24" s="18">
        <v>4980735.9499999993</v>
      </c>
      <c r="D24" s="18">
        <f t="shared" si="1"/>
        <v>-5779710.6000000015</v>
      </c>
      <c r="E24" s="19">
        <f t="shared" si="3"/>
        <v>-53.71255340699593</v>
      </c>
    </row>
    <row r="25" spans="1:5" ht="15" customHeight="1" x14ac:dyDescent="0.3">
      <c r="A25" s="23" t="s">
        <v>19</v>
      </c>
      <c r="B25" s="18">
        <f>[2]SCF!C21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[2]SCF!C22</f>
        <v>26324304</v>
      </c>
      <c r="C26" s="18">
        <v>343387.5</v>
      </c>
      <c r="D26" s="18">
        <f t="shared" si="1"/>
        <v>-25980916.5</v>
      </c>
      <c r="E26" s="19">
        <f t="shared" si="3"/>
        <v>-98.695549557549555</v>
      </c>
    </row>
    <row r="27" spans="1:5" ht="15" customHeight="1" x14ac:dyDescent="0.3">
      <c r="A27" s="17" t="s">
        <v>21</v>
      </c>
      <c r="B27" s="18">
        <f>[2]SCF!C23</f>
        <v>37512246</v>
      </c>
      <c r="C27" s="18">
        <v>219098699.19</v>
      </c>
      <c r="D27" s="18">
        <f t="shared" si="1"/>
        <v>181586453.19</v>
      </c>
      <c r="E27" s="19">
        <f t="shared" si="3"/>
        <v>484.07246313643822</v>
      </c>
    </row>
    <row r="28" spans="1:5" ht="15" customHeight="1" x14ac:dyDescent="0.3">
      <c r="A28" s="17" t="s">
        <v>22</v>
      </c>
      <c r="B28" s="18">
        <f>[2]SCF!C24</f>
        <v>0</v>
      </c>
      <c r="C28" s="18">
        <v>4140515.13</v>
      </c>
      <c r="D28" s="18">
        <f t="shared" si="1"/>
        <v>4140515.13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[2]SCF!C25</f>
        <v>77540544</v>
      </c>
      <c r="C29" s="15">
        <v>12305903.32</v>
      </c>
      <c r="D29" s="15">
        <f t="shared" si="1"/>
        <v>-65234640.68</v>
      </c>
      <c r="E29" s="16">
        <f t="shared" si="0"/>
        <v>-84.129717583616653</v>
      </c>
    </row>
    <row r="30" spans="1:5" ht="15" customHeight="1" x14ac:dyDescent="0.3">
      <c r="A30" s="17" t="s">
        <v>24</v>
      </c>
      <c r="B30" s="18">
        <f>[2]SCF!C26</f>
        <v>0</v>
      </c>
      <c r="C30" s="18">
        <v>1787736.8900000001</v>
      </c>
      <c r="D30" s="18">
        <f t="shared" si="1"/>
        <v>1787736.8900000001</v>
      </c>
      <c r="E30" s="19">
        <f t="shared" ref="E30:E32" si="4">IFERROR(+D30/B30*100,0)</f>
        <v>0</v>
      </c>
    </row>
    <row r="31" spans="1:5" ht="15" customHeight="1" x14ac:dyDescent="0.3">
      <c r="A31" s="17" t="s">
        <v>25</v>
      </c>
      <c r="B31" s="18">
        <f>[2]SCF!C27</f>
        <v>0</v>
      </c>
      <c r="C31" s="18">
        <v>70958.78</v>
      </c>
      <c r="D31" s="18">
        <f t="shared" si="1"/>
        <v>70958.78</v>
      </c>
      <c r="E31" s="19">
        <f t="shared" si="4"/>
        <v>0</v>
      </c>
    </row>
    <row r="32" spans="1:5" x14ac:dyDescent="0.3">
      <c r="A32" s="17" t="s">
        <v>26</v>
      </c>
      <c r="B32" s="18">
        <f>[2]SCF!C28</f>
        <v>77540544</v>
      </c>
      <c r="C32" s="18">
        <v>10447207.65</v>
      </c>
      <c r="D32" s="18">
        <f t="shared" si="1"/>
        <v>-67093336.350000001</v>
      </c>
      <c r="E32" s="19">
        <f t="shared" si="4"/>
        <v>-86.526780557536455</v>
      </c>
    </row>
    <row r="33" spans="1:5" x14ac:dyDescent="0.3">
      <c r="A33" s="14" t="s">
        <v>27</v>
      </c>
      <c r="B33" s="15">
        <f>[2]SCF!C29</f>
        <v>282881172</v>
      </c>
      <c r="C33" s="15">
        <v>2480008030.4000001</v>
      </c>
      <c r="D33" s="15">
        <f t="shared" si="1"/>
        <v>2197126858.4000001</v>
      </c>
      <c r="E33" s="16">
        <f t="shared" si="0"/>
        <v>776.69603914112747</v>
      </c>
    </row>
    <row r="34" spans="1:5" ht="15" customHeight="1" x14ac:dyDescent="0.3">
      <c r="A34" s="17" t="s">
        <v>28</v>
      </c>
      <c r="B34" s="18">
        <f>[2]SCF!C30</f>
        <v>49349048</v>
      </c>
      <c r="C34" s="18">
        <v>0</v>
      </c>
      <c r="D34" s="18">
        <f t="shared" si="1"/>
        <v>-49349048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[2]SCF!C31</f>
        <v>233532124</v>
      </c>
      <c r="C35" s="18">
        <v>2480008030.4000001</v>
      </c>
      <c r="D35" s="18">
        <f t="shared" si="1"/>
        <v>2246475906.4000001</v>
      </c>
      <c r="E35" s="19">
        <f t="shared" si="5"/>
        <v>961.95584055922018</v>
      </c>
    </row>
    <row r="36" spans="1:5" ht="20.399999999999999" customHeight="1" x14ac:dyDescent="0.3">
      <c r="A36" s="17" t="s">
        <v>30</v>
      </c>
      <c r="B36" s="18">
        <f>[2]SCF!C32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[2]SCF!C33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[2]SCF!C34</f>
        <v>0</v>
      </c>
      <c r="C38" s="18">
        <v>2675380.86</v>
      </c>
      <c r="D38" s="18">
        <f t="shared" si="1"/>
        <v>2675380.86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[2]SCF!C35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[2]SCF!C36</f>
        <v>76048007</v>
      </c>
      <c r="C40" s="18">
        <v>84601695.200000003</v>
      </c>
      <c r="D40" s="18">
        <f t="shared" si="1"/>
        <v>8553688.200000003</v>
      </c>
      <c r="E40" s="19">
        <f t="shared" si="5"/>
        <v>11.247748017906641</v>
      </c>
    </row>
    <row r="41" spans="1:5" ht="15" customHeight="1" x14ac:dyDescent="0.3">
      <c r="A41" s="24" t="s">
        <v>35</v>
      </c>
      <c r="B41" s="18">
        <f>[2]SCF!C37</f>
        <v>0</v>
      </c>
      <c r="C41" s="18">
        <v>68006688.460000008</v>
      </c>
      <c r="D41" s="18">
        <f t="shared" si="1"/>
        <v>68006688.460000008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[2]SCF!C38</f>
        <v>4495215853</v>
      </c>
      <c r="C42" s="27">
        <v>4793445244.7200003</v>
      </c>
      <c r="D42" s="27">
        <f t="shared" si="1"/>
        <v>298229391.72000027</v>
      </c>
      <c r="E42" s="28">
        <f t="shared" si="0"/>
        <v>6.6343731084897533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[2]SCF!C41</f>
        <v>3622863982</v>
      </c>
      <c r="C45" s="18">
        <v>1924243729.29</v>
      </c>
      <c r="D45" s="18">
        <f>C45-B45</f>
        <v>-1698620252.71</v>
      </c>
      <c r="E45" s="19">
        <f>IFERROR(+D45/B45*100,0)</f>
        <v>-46.886117203116129</v>
      </c>
    </row>
    <row r="46" spans="1:5" ht="15" customHeight="1" x14ac:dyDescent="0.3">
      <c r="A46" s="14" t="s">
        <v>39</v>
      </c>
      <c r="B46" s="15">
        <f>[2]SCF!C42</f>
        <v>263584375</v>
      </c>
      <c r="C46" s="15">
        <v>118650217.03999999</v>
      </c>
      <c r="D46" s="15">
        <f t="shared" ref="D46:D61" si="6">+B46-C46</f>
        <v>144934157.96000001</v>
      </c>
      <c r="E46" s="16">
        <f t="shared" ref="E46" si="7">+D46/B46*100</f>
        <v>54.985868551578598</v>
      </c>
    </row>
    <row r="47" spans="1:5" ht="15" customHeight="1" x14ac:dyDescent="0.3">
      <c r="A47" s="17" t="s">
        <v>40</v>
      </c>
      <c r="B47" s="18">
        <f>[2]SCF!C43</f>
        <v>129688377</v>
      </c>
      <c r="C47" s="18">
        <v>61976078.979999997</v>
      </c>
      <c r="D47" s="18">
        <f t="shared" si="6"/>
        <v>67712298.020000011</v>
      </c>
      <c r="E47" s="19">
        <f t="shared" ref="E47:E61" si="8">IFERROR(+D47/B47*100,0)</f>
        <v>52.211539373339534</v>
      </c>
    </row>
    <row r="48" spans="1:5" ht="15" customHeight="1" x14ac:dyDescent="0.3">
      <c r="A48" s="17" t="s">
        <v>41</v>
      </c>
      <c r="B48" s="18">
        <f>[2]SCF!C44</f>
        <v>11724565</v>
      </c>
      <c r="C48" s="18">
        <v>6352289.5699999994</v>
      </c>
      <c r="D48" s="18">
        <f t="shared" si="6"/>
        <v>5372275.4300000006</v>
      </c>
      <c r="E48" s="19">
        <f t="shared" si="8"/>
        <v>45.820680170223802</v>
      </c>
    </row>
    <row r="49" spans="1:5" ht="15" customHeight="1" x14ac:dyDescent="0.3">
      <c r="A49" s="17" t="s">
        <v>42</v>
      </c>
      <c r="B49" s="18">
        <f>[2]SCF!C45</f>
        <v>30620150</v>
      </c>
      <c r="C49" s="18">
        <v>11025144.679999998</v>
      </c>
      <c r="D49" s="18">
        <f t="shared" si="6"/>
        <v>19595005.32</v>
      </c>
      <c r="E49" s="19">
        <f t="shared" si="8"/>
        <v>63.993825373161137</v>
      </c>
    </row>
    <row r="50" spans="1:5" ht="15" customHeight="1" x14ac:dyDescent="0.3">
      <c r="A50" s="17" t="s">
        <v>43</v>
      </c>
      <c r="B50" s="18">
        <f>[2]SCF!C46</f>
        <v>1932132</v>
      </c>
      <c r="C50" s="18">
        <v>177227.1</v>
      </c>
      <c r="D50" s="18">
        <f t="shared" si="6"/>
        <v>1754904.9</v>
      </c>
      <c r="E50" s="19">
        <f t="shared" si="8"/>
        <v>90.827381359037574</v>
      </c>
    </row>
    <row r="51" spans="1:5" ht="15" customHeight="1" x14ac:dyDescent="0.3">
      <c r="A51" s="17" t="s">
        <v>44</v>
      </c>
      <c r="B51" s="18">
        <f>[2]SCF!C47</f>
        <v>4839118</v>
      </c>
      <c r="C51" s="18">
        <v>818483.25</v>
      </c>
      <c r="D51" s="18">
        <f t="shared" si="6"/>
        <v>4020634.75</v>
      </c>
      <c r="E51" s="19">
        <f t="shared" si="8"/>
        <v>83.086106807066912</v>
      </c>
    </row>
    <row r="52" spans="1:5" x14ac:dyDescent="0.3">
      <c r="A52" s="17" t="s">
        <v>45</v>
      </c>
      <c r="B52" s="18">
        <f>[2]SCF!C48</f>
        <v>1100000</v>
      </c>
      <c r="C52" s="18">
        <v>1369176.4300000002</v>
      </c>
      <c r="D52" s="18">
        <f t="shared" si="6"/>
        <v>-269176.43000000017</v>
      </c>
      <c r="E52" s="19">
        <f t="shared" si="8"/>
        <v>-24.47058454545456</v>
      </c>
    </row>
    <row r="53" spans="1:5" ht="15" customHeight="1" x14ac:dyDescent="0.3">
      <c r="A53" s="17" t="s">
        <v>46</v>
      </c>
      <c r="B53" s="18">
        <f>[2]SCF!C49</f>
        <v>22613470</v>
      </c>
      <c r="C53" s="18">
        <v>5930825.7199999997</v>
      </c>
      <c r="D53" s="18">
        <f t="shared" si="6"/>
        <v>16682644.280000001</v>
      </c>
      <c r="E53" s="19">
        <f t="shared" si="8"/>
        <v>73.77304005090771</v>
      </c>
    </row>
    <row r="54" spans="1:5" ht="15" customHeight="1" x14ac:dyDescent="0.3">
      <c r="A54" s="17" t="s">
        <v>47</v>
      </c>
      <c r="B54" s="18">
        <f>[2]SCF!C50</f>
        <v>9212765</v>
      </c>
      <c r="C54" s="18">
        <v>3022803.05</v>
      </c>
      <c r="D54" s="18">
        <f t="shared" si="6"/>
        <v>6189961.9500000002</v>
      </c>
      <c r="E54" s="19">
        <f t="shared" si="8"/>
        <v>67.188970412248665</v>
      </c>
    </row>
    <row r="55" spans="1:5" ht="15" customHeight="1" x14ac:dyDescent="0.3">
      <c r="A55" s="17" t="s">
        <v>48</v>
      </c>
      <c r="B55" s="18">
        <f>[2]SCF!C51</f>
        <v>2760000</v>
      </c>
      <c r="C55" s="18">
        <v>1242000</v>
      </c>
      <c r="D55" s="18">
        <f t="shared" si="6"/>
        <v>1518000</v>
      </c>
      <c r="E55" s="19">
        <f t="shared" si="8"/>
        <v>55.000000000000007</v>
      </c>
    </row>
    <row r="56" spans="1:5" ht="15" customHeight="1" x14ac:dyDescent="0.3">
      <c r="A56" s="17" t="s">
        <v>49</v>
      </c>
      <c r="B56" s="18">
        <f>[2]SCF!C52</f>
        <v>4640000</v>
      </c>
      <c r="C56" s="18">
        <v>2069452.3700000003</v>
      </c>
      <c r="D56" s="18">
        <f t="shared" si="6"/>
        <v>2570547.63</v>
      </c>
      <c r="E56" s="19">
        <f t="shared" si="8"/>
        <v>55.399733405172412</v>
      </c>
    </row>
    <row r="57" spans="1:5" ht="15" customHeight="1" x14ac:dyDescent="0.3">
      <c r="A57" s="17" t="s">
        <v>50</v>
      </c>
      <c r="B57" s="18">
        <f>[2]SCF!C53</f>
        <v>29720838</v>
      </c>
      <c r="C57" s="18">
        <v>13473065.779999999</v>
      </c>
      <c r="D57" s="18">
        <f t="shared" si="6"/>
        <v>16247772.220000001</v>
      </c>
      <c r="E57" s="19">
        <f t="shared" si="8"/>
        <v>54.667947855306096</v>
      </c>
    </row>
    <row r="58" spans="1:5" ht="15" customHeight="1" x14ac:dyDescent="0.3">
      <c r="A58" s="17" t="s">
        <v>51</v>
      </c>
      <c r="B58" s="18">
        <f>[2]SCF!C54</f>
        <v>1892240</v>
      </c>
      <c r="C58" s="18">
        <v>679279.49</v>
      </c>
      <c r="D58" s="18">
        <f t="shared" si="6"/>
        <v>1212960.51</v>
      </c>
      <c r="E58" s="19">
        <f t="shared" si="8"/>
        <v>64.101832220014373</v>
      </c>
    </row>
    <row r="59" spans="1:5" ht="15" customHeight="1" x14ac:dyDescent="0.3">
      <c r="A59" s="17" t="s">
        <v>52</v>
      </c>
      <c r="B59" s="18">
        <f>[2]SCF!C55</f>
        <v>7808500</v>
      </c>
      <c r="C59" s="18">
        <v>6598439.4000000004</v>
      </c>
      <c r="D59" s="18">
        <f t="shared" si="6"/>
        <v>1210060.5999999996</v>
      </c>
      <c r="E59" s="19">
        <f t="shared" si="8"/>
        <v>15.496709995517699</v>
      </c>
    </row>
    <row r="60" spans="1:5" ht="15" customHeight="1" x14ac:dyDescent="0.3">
      <c r="A60" s="17" t="s">
        <v>53</v>
      </c>
      <c r="B60" s="18">
        <f>[2]SCF!C56</f>
        <v>1387220</v>
      </c>
      <c r="C60" s="18">
        <v>810898.64</v>
      </c>
      <c r="D60" s="18">
        <f t="shared" si="6"/>
        <v>576321.36</v>
      </c>
      <c r="E60" s="19">
        <f t="shared" si="8"/>
        <v>41.545058462248235</v>
      </c>
    </row>
    <row r="61" spans="1:5" ht="15" customHeight="1" x14ac:dyDescent="0.3">
      <c r="A61" s="17" t="s">
        <v>54</v>
      </c>
      <c r="B61" s="18">
        <f>[2]SCF!C57</f>
        <v>3645000</v>
      </c>
      <c r="C61" s="18">
        <v>3105052.58</v>
      </c>
      <c r="D61" s="18">
        <f t="shared" si="6"/>
        <v>539947.41999999993</v>
      </c>
      <c r="E61" s="19">
        <f t="shared" si="8"/>
        <v>14.813372290809326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[2]SCF!C60</f>
        <v>46804816</v>
      </c>
      <c r="C63" s="18">
        <v>20745748</v>
      </c>
      <c r="D63" s="18">
        <f t="shared" ref="D63:D67" si="9">C63-B63</f>
        <v>-26059068</v>
      </c>
      <c r="E63" s="19">
        <f t="shared" ref="E63:E67" si="10">IFERROR(+D63/B63*100,0)</f>
        <v>-55.676039833165888</v>
      </c>
    </row>
    <row r="64" spans="1:5" x14ac:dyDescent="0.3">
      <c r="A64" s="24" t="s">
        <v>57</v>
      </c>
      <c r="B64" s="18">
        <f>[2]SCF!C61</f>
        <v>64319696</v>
      </c>
      <c r="C64" s="18">
        <v>2524350402.0899997</v>
      </c>
      <c r="D64" s="18">
        <f t="shared" si="9"/>
        <v>2460030706.0899997</v>
      </c>
      <c r="E64" s="19">
        <f t="shared" si="10"/>
        <v>3824.6926821451389</v>
      </c>
    </row>
    <row r="65" spans="1:5" ht="15" customHeight="1" x14ac:dyDescent="0.3">
      <c r="A65" s="24" t="s">
        <v>58</v>
      </c>
      <c r="B65" s="18">
        <f>[2]SCF!C62</f>
        <v>0</v>
      </c>
      <c r="C65" s="18">
        <v>551071</v>
      </c>
      <c r="D65" s="18">
        <f t="shared" si="9"/>
        <v>551071</v>
      </c>
      <c r="E65" s="19">
        <f t="shared" si="10"/>
        <v>0</v>
      </c>
    </row>
    <row r="66" spans="1:5" ht="15" customHeight="1" x14ac:dyDescent="0.3">
      <c r="A66" s="24" t="s">
        <v>59</v>
      </c>
      <c r="B66" s="18">
        <f>[2]SCF!C63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[2]SCF!C64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111124512</v>
      </c>
      <c r="C68" s="31">
        <v>2545647221.0899997</v>
      </c>
      <c r="D68" s="31">
        <f t="shared" ref="D68" si="11">+C68-B68</f>
        <v>2434522709.0899997</v>
      </c>
      <c r="E68" s="32">
        <f t="shared" ref="E68" si="12">+D68/B68*100</f>
        <v>2190.8062094256934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[2]SCF!C67</f>
        <v>56014661</v>
      </c>
      <c r="C70" s="15">
        <v>25503193.75</v>
      </c>
      <c r="D70" s="15">
        <f t="shared" ref="D70:D82" si="13">+C70-B70</f>
        <v>-30511467.25</v>
      </c>
      <c r="E70" s="16">
        <f t="shared" ref="E70:E82" si="14">+D70/B70*100</f>
        <v>-54.47050237436946</v>
      </c>
    </row>
    <row r="71" spans="1:5" ht="15" customHeight="1" x14ac:dyDescent="0.3">
      <c r="A71" s="17" t="s">
        <v>14</v>
      </c>
      <c r="B71" s="18">
        <f>[2]SCF!C68</f>
        <v>44826813.539999999</v>
      </c>
      <c r="C71" s="18">
        <v>20397555.579999998</v>
      </c>
      <c r="D71" s="18">
        <f t="shared" si="13"/>
        <v>-24429257.960000001</v>
      </c>
      <c r="E71" s="19">
        <f t="shared" ref="E71:E81" si="15">IFERROR(+D71/B71*100,0)</f>
        <v>-54.496976320213378</v>
      </c>
    </row>
    <row r="72" spans="1:5" ht="15" customHeight="1" x14ac:dyDescent="0.3">
      <c r="A72" s="17" t="s">
        <v>15</v>
      </c>
      <c r="B72" s="18">
        <f>[2]SCF!C69</f>
        <v>427400.91</v>
      </c>
      <c r="C72" s="18">
        <v>194407.72999999998</v>
      </c>
      <c r="D72" s="18">
        <f t="shared" si="13"/>
        <v>-232993.18</v>
      </c>
      <c r="E72" s="19">
        <f t="shared" si="15"/>
        <v>-54.513964418091675</v>
      </c>
    </row>
    <row r="73" spans="1:5" ht="15" customHeight="1" x14ac:dyDescent="0.3">
      <c r="A73" s="17" t="s">
        <v>16</v>
      </c>
      <c r="B73" s="18">
        <f>[2]SCF!C70</f>
        <v>0</v>
      </c>
      <c r="C73" s="18">
        <v>169.58999999999997</v>
      </c>
      <c r="D73" s="18">
        <f t="shared" si="13"/>
        <v>169.58999999999997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[2]SCF!C71</f>
        <v>0</v>
      </c>
      <c r="C74" s="18">
        <v>6922.5</v>
      </c>
      <c r="D74" s="18">
        <f t="shared" si="13"/>
        <v>6922.5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[2]SCF!C72</f>
        <v>10760446.550000001</v>
      </c>
      <c r="C75" s="18">
        <v>4904138.3500000006</v>
      </c>
      <c r="D75" s="18">
        <f t="shared" si="13"/>
        <v>-5856308.2000000002</v>
      </c>
      <c r="E75" s="19">
        <f t="shared" si="15"/>
        <v>-54.424397470753661</v>
      </c>
    </row>
    <row r="76" spans="1:5" ht="15" customHeight="1" x14ac:dyDescent="0.3">
      <c r="A76" s="17" t="s">
        <v>19</v>
      </c>
      <c r="B76" s="18">
        <f>[2]SCF!C73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[2]SCF!C74</f>
        <v>26324304</v>
      </c>
      <c r="C77" s="18">
        <v>1238612.6199999999</v>
      </c>
      <c r="D77" s="18">
        <f t="shared" ref="D77:D81" si="16">C77-B77</f>
        <v>-25085691.379999999</v>
      </c>
      <c r="E77" s="19">
        <f t="shared" si="15"/>
        <v>-95.294794422674954</v>
      </c>
    </row>
    <row r="78" spans="1:5" x14ac:dyDescent="0.3">
      <c r="A78" s="24" t="s">
        <v>66</v>
      </c>
      <c r="B78" s="18">
        <f>[2]SCF!C75</f>
        <v>37512246</v>
      </c>
      <c r="C78" s="18">
        <v>11804282.77</v>
      </c>
      <c r="D78" s="18">
        <f t="shared" si="16"/>
        <v>-25707963.23</v>
      </c>
      <c r="E78" s="19">
        <f t="shared" si="15"/>
        <v>-68.532188741777816</v>
      </c>
    </row>
    <row r="79" spans="1:5" ht="15" customHeight="1" x14ac:dyDescent="0.3">
      <c r="A79" s="24" t="s">
        <v>67</v>
      </c>
      <c r="B79" s="18">
        <f>[2]SCF!C76</f>
        <v>0</v>
      </c>
      <c r="C79" s="18">
        <v>29586484.98</v>
      </c>
      <c r="D79" s="18">
        <f t="shared" si="16"/>
        <v>29586484.98</v>
      </c>
      <c r="E79" s="19">
        <f t="shared" si="15"/>
        <v>0</v>
      </c>
    </row>
    <row r="80" spans="1:5" x14ac:dyDescent="0.3">
      <c r="A80" s="24" t="s">
        <v>68</v>
      </c>
      <c r="B80" s="18">
        <f>[2]SCF!C77</f>
        <v>0</v>
      </c>
      <c r="C80" s="18">
        <v>26050.11</v>
      </c>
      <c r="D80" s="18">
        <f t="shared" si="16"/>
        <v>26050.11</v>
      </c>
      <c r="E80" s="19">
        <f t="shared" si="15"/>
        <v>0</v>
      </c>
    </row>
    <row r="81" spans="1:5" x14ac:dyDescent="0.3">
      <c r="A81" s="24" t="s">
        <v>69</v>
      </c>
      <c r="B81" s="18">
        <f>[2]SCF!C78</f>
        <v>12881062</v>
      </c>
      <c r="C81" s="18">
        <v>49109860.200000003</v>
      </c>
      <c r="D81" s="18">
        <f t="shared" si="16"/>
        <v>36228798.200000003</v>
      </c>
      <c r="E81" s="19">
        <f t="shared" si="15"/>
        <v>281.2562985878028</v>
      </c>
    </row>
    <row r="82" spans="1:5" ht="15" customHeight="1" x14ac:dyDescent="0.3">
      <c r="A82" s="30" t="s">
        <v>70</v>
      </c>
      <c r="B82" s="15">
        <f>+B70+B77+B78+B79+B80+B81</f>
        <v>132732273</v>
      </c>
      <c r="C82" s="31">
        <v>117268484.43000001</v>
      </c>
      <c r="D82" s="31">
        <f t="shared" si="13"/>
        <v>-15463788.569999993</v>
      </c>
      <c r="E82" s="32">
        <f t="shared" si="14"/>
        <v>-11.650360700144111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[2]SCF!C81</f>
        <v>0</v>
      </c>
      <c r="C84" s="18">
        <v>36491391.289999999</v>
      </c>
      <c r="D84" s="18">
        <f t="shared" ref="D84:D88" si="17">+C84-B84</f>
        <v>36491391.289999999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[2]SCF!C82</f>
        <v>233333488</v>
      </c>
      <c r="C85" s="18">
        <v>20252538.25</v>
      </c>
      <c r="D85" s="18">
        <f t="shared" si="17"/>
        <v>-213080949.75</v>
      </c>
      <c r="E85" s="19">
        <f t="shared" si="18"/>
        <v>-91.320346503370317</v>
      </c>
    </row>
    <row r="86" spans="1:5" ht="15" customHeight="1" x14ac:dyDescent="0.3">
      <c r="A86" s="24" t="s">
        <v>74</v>
      </c>
      <c r="B86" s="18">
        <f>[2]SCF!C83</f>
        <v>52909839</v>
      </c>
      <c r="C86" s="18">
        <v>2467792.16</v>
      </c>
      <c r="D86" s="18">
        <f t="shared" si="17"/>
        <v>-50442046.840000004</v>
      </c>
      <c r="E86" s="19">
        <f t="shared" si="18"/>
        <v>-95.335853960923984</v>
      </c>
    </row>
    <row r="87" spans="1:5" ht="15" customHeight="1" x14ac:dyDescent="0.3">
      <c r="A87" s="30" t="s">
        <v>75</v>
      </c>
      <c r="B87" s="33">
        <f>+B84+B85+B86</f>
        <v>286243327</v>
      </c>
      <c r="C87" s="31">
        <v>59211721.700000003</v>
      </c>
      <c r="D87" s="31">
        <f t="shared" si="17"/>
        <v>-227031605.30000001</v>
      </c>
      <c r="E87" s="32">
        <f>+D87/B87*100</f>
        <v>-79.314200152515696</v>
      </c>
    </row>
    <row r="88" spans="1:5" ht="18" customHeight="1" x14ac:dyDescent="0.3">
      <c r="A88" s="25" t="s">
        <v>76</v>
      </c>
      <c r="B88" s="27">
        <f>+B45+B46+B68+B82+B87</f>
        <v>4416548469</v>
      </c>
      <c r="C88" s="27">
        <v>4765021373.5500002</v>
      </c>
      <c r="D88" s="27">
        <f t="shared" si="17"/>
        <v>348472904.55000019</v>
      </c>
      <c r="E88" s="28">
        <f>+D88/B88*100</f>
        <v>7.8901637103260827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[2]SCF!C88</f>
        <v>76048007</v>
      </c>
      <c r="C91" s="18">
        <v>12126855.24</v>
      </c>
      <c r="D91" s="18">
        <f t="shared" ref="D91:D98" si="19">+C91-B91</f>
        <v>-63921151.759999998</v>
      </c>
      <c r="E91" s="19">
        <f>IFERROR(+D91/B91*100,0)</f>
        <v>-84.053684352306561</v>
      </c>
    </row>
    <row r="92" spans="1:5" ht="15" customHeight="1" x14ac:dyDescent="0.3">
      <c r="A92" s="24" t="s">
        <v>79</v>
      </c>
      <c r="B92" s="18">
        <f>[2]SCF!C89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[2]SCF!C90</f>
        <v>6000000</v>
      </c>
      <c r="C93" s="18">
        <v>15626.43</v>
      </c>
      <c r="D93" s="18">
        <f t="shared" si="19"/>
        <v>-5984373.5700000003</v>
      </c>
      <c r="E93" s="19">
        <f t="shared" si="20"/>
        <v>-99.739559500000013</v>
      </c>
    </row>
    <row r="94" spans="1:5" ht="15" customHeight="1" x14ac:dyDescent="0.3">
      <c r="A94" s="24" t="s">
        <v>81</v>
      </c>
      <c r="B94" s="18">
        <f>[2]SCF!C91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[2]SCF!C92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[2]SCF!C93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[2]SCF!C94</f>
        <v>0</v>
      </c>
      <c r="C97" s="18">
        <v>33618620.130000003</v>
      </c>
      <c r="D97" s="18">
        <f t="shared" si="19"/>
        <v>33618620.130000003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82048007</v>
      </c>
      <c r="C98" s="31">
        <v>45761101.800000004</v>
      </c>
      <c r="D98" s="31">
        <f t="shared" si="19"/>
        <v>-36286905.199999996</v>
      </c>
      <c r="E98" s="32">
        <f t="shared" ref="E98" si="21">+D98/B98*100</f>
        <v>-44.22643099667247</v>
      </c>
    </row>
    <row r="99" spans="1:5" ht="15" customHeight="1" x14ac:dyDescent="0.3">
      <c r="A99" s="34" t="s">
        <v>86</v>
      </c>
      <c r="B99" s="35">
        <f>+B42-B88-B98</f>
        <v>-3380623</v>
      </c>
      <c r="C99" s="36">
        <v>-17337230.629999928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[2]SCF!$C$97</f>
        <v>32473602</v>
      </c>
      <c r="C100" s="18">
        <v>240595515.11000001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29092979</v>
      </c>
      <c r="C101" s="36">
        <v>223258284.48000008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01"/>
  <sheetViews>
    <sheetView showGridLines="0" zoomScaleNormal="100" workbookViewId="0">
      <selection activeCell="F88" sqref="F1:K1048576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DIELCO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+[3]SCF!$C$2</f>
        <v>DIELCO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[3]SCF!C12</f>
        <v>237700304.55000001</v>
      </c>
      <c r="C16" s="15">
        <v>108673245.36000001</v>
      </c>
      <c r="D16" s="15">
        <f>+C16-B16</f>
        <v>-129027059.19</v>
      </c>
      <c r="E16" s="16">
        <f t="shared" ref="E16:E42" si="0">+D16/B16*100</f>
        <v>-54.281402556158397</v>
      </c>
    </row>
    <row r="17" spans="1:5" ht="15" customHeight="1" x14ac:dyDescent="0.3">
      <c r="A17" s="17" t="s">
        <v>11</v>
      </c>
      <c r="B17" s="18">
        <f>[3]SCF!C13</f>
        <v>195909168.30000001</v>
      </c>
      <c r="C17" s="18">
        <v>89491551.900000006</v>
      </c>
      <c r="D17" s="18">
        <f t="shared" ref="D17:D42" si="1">+C17-B17</f>
        <v>-106417616.40000001</v>
      </c>
      <c r="E17" s="19">
        <f t="shared" ref="E17:E18" si="2">IFERROR(+D17/B17*100,0)</f>
        <v>-54.319875544078869</v>
      </c>
    </row>
    <row r="18" spans="1:5" ht="15" customHeight="1" x14ac:dyDescent="0.3">
      <c r="A18" s="17" t="s">
        <v>12</v>
      </c>
      <c r="B18" s="18">
        <f>[3]SCF!C14</f>
        <v>10777839.800000001</v>
      </c>
      <c r="C18" s="18">
        <v>5064927.01</v>
      </c>
      <c r="D18" s="18">
        <f t="shared" si="1"/>
        <v>-5712912.790000001</v>
      </c>
      <c r="E18" s="19">
        <f t="shared" si="2"/>
        <v>-53.006102298904104</v>
      </c>
    </row>
    <row r="19" spans="1:5" ht="15" customHeight="1" x14ac:dyDescent="0.3">
      <c r="A19" s="20" t="s">
        <v>13</v>
      </c>
      <c r="B19" s="15">
        <f>[3]SCF!C15</f>
        <v>5973389.8200000003</v>
      </c>
      <c r="C19" s="21">
        <v>2763008.3800000004</v>
      </c>
      <c r="D19" s="21">
        <f t="shared" si="1"/>
        <v>-3210381.44</v>
      </c>
      <c r="E19" s="22">
        <f t="shared" si="0"/>
        <v>-53.744716764525499</v>
      </c>
    </row>
    <row r="20" spans="1:5" ht="15" customHeight="1" x14ac:dyDescent="0.3">
      <c r="A20" s="23" t="s">
        <v>14</v>
      </c>
      <c r="B20" s="18">
        <f>[3]SCF!C16</f>
        <v>4780320.49</v>
      </c>
      <c r="C20" s="18">
        <v>2231600.58</v>
      </c>
      <c r="D20" s="18">
        <f t="shared" si="1"/>
        <v>-2548719.91</v>
      </c>
      <c r="E20" s="19">
        <f t="shared" ref="E20:E28" si="3">IFERROR(+D20/B20*100,0)</f>
        <v>-53.31692540974381</v>
      </c>
    </row>
    <row r="21" spans="1:5" ht="15" customHeight="1" x14ac:dyDescent="0.3">
      <c r="A21" s="23" t="s">
        <v>15</v>
      </c>
      <c r="B21" s="18">
        <f>[3]SCF!C17</f>
        <v>45577.93</v>
      </c>
      <c r="C21" s="18">
        <v>20261.72</v>
      </c>
      <c r="D21" s="18">
        <f t="shared" si="1"/>
        <v>-25316.21</v>
      </c>
      <c r="E21" s="19">
        <f t="shared" si="3"/>
        <v>-55.544887624339232</v>
      </c>
    </row>
    <row r="22" spans="1:5" ht="15" customHeight="1" x14ac:dyDescent="0.3">
      <c r="A22" s="23" t="s">
        <v>16</v>
      </c>
      <c r="B22" s="18">
        <f>[3]SCF!C18</f>
        <v>0</v>
      </c>
      <c r="C22" s="18">
        <v>0.16</v>
      </c>
      <c r="D22" s="18">
        <f t="shared" si="1"/>
        <v>0.16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[3]SCF!C19</f>
        <v>0</v>
      </c>
      <c r="C23" s="18">
        <v>2.5499999999999998</v>
      </c>
      <c r="D23" s="18">
        <f t="shared" si="1"/>
        <v>2.5499999999999998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[3]SCF!C20</f>
        <v>1147491.3999999999</v>
      </c>
      <c r="C24" s="18">
        <v>511143.37</v>
      </c>
      <c r="D24" s="18">
        <f t="shared" si="1"/>
        <v>-636348.02999999991</v>
      </c>
      <c r="E24" s="19">
        <f t="shared" si="3"/>
        <v>-55.455581627888449</v>
      </c>
    </row>
    <row r="25" spans="1:5" ht="15" customHeight="1" x14ac:dyDescent="0.3">
      <c r="A25" s="23" t="s">
        <v>19</v>
      </c>
      <c r="B25" s="18">
        <f>[3]SCF!C21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[3]SCF!C22</f>
        <v>0</v>
      </c>
      <c r="C26" s="18">
        <v>0</v>
      </c>
      <c r="D26" s="18">
        <f t="shared" si="1"/>
        <v>0</v>
      </c>
      <c r="E26" s="19">
        <f t="shared" si="3"/>
        <v>0</v>
      </c>
    </row>
    <row r="27" spans="1:5" ht="15" customHeight="1" x14ac:dyDescent="0.3">
      <c r="A27" s="17" t="s">
        <v>21</v>
      </c>
      <c r="B27" s="18">
        <f>[3]SCF!C23</f>
        <v>25039906.629999999</v>
      </c>
      <c r="C27" s="18">
        <v>11353758.07</v>
      </c>
      <c r="D27" s="18">
        <f t="shared" si="1"/>
        <v>-13686148.559999999</v>
      </c>
      <c r="E27" s="19">
        <f t="shared" si="3"/>
        <v>-54.657346619666683</v>
      </c>
    </row>
    <row r="28" spans="1:5" ht="15" customHeight="1" x14ac:dyDescent="0.3">
      <c r="A28" s="17" t="s">
        <v>22</v>
      </c>
      <c r="B28" s="18">
        <f>[3]SCF!C24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[3]SCF!C25</f>
        <v>10147973.380000001</v>
      </c>
      <c r="C29" s="15">
        <v>36302393.910000004</v>
      </c>
      <c r="D29" s="15">
        <f t="shared" si="1"/>
        <v>26154420.530000001</v>
      </c>
      <c r="E29" s="16">
        <f t="shared" si="0"/>
        <v>257.73048027053454</v>
      </c>
    </row>
    <row r="30" spans="1:5" ht="15" customHeight="1" x14ac:dyDescent="0.3">
      <c r="A30" s="17" t="s">
        <v>24</v>
      </c>
      <c r="B30" s="18">
        <f>[3]SCF!C26</f>
        <v>2994148.89</v>
      </c>
      <c r="C30" s="18">
        <v>5201387.25</v>
      </c>
      <c r="D30" s="18">
        <f t="shared" si="1"/>
        <v>2207238.36</v>
      </c>
      <c r="E30" s="19">
        <f t="shared" ref="E30:E32" si="4">IFERROR(+D30/B30*100,0)</f>
        <v>73.718390136570662</v>
      </c>
    </row>
    <row r="31" spans="1:5" ht="15" customHeight="1" x14ac:dyDescent="0.3">
      <c r="A31" s="17" t="s">
        <v>25</v>
      </c>
      <c r="B31" s="18">
        <f>[3]SCF!C27</f>
        <v>117315.5</v>
      </c>
      <c r="C31" s="18">
        <v>4737.17</v>
      </c>
      <c r="D31" s="18">
        <f t="shared" si="1"/>
        <v>-112578.33</v>
      </c>
      <c r="E31" s="19">
        <f t="shared" si="4"/>
        <v>-95.962025478304241</v>
      </c>
    </row>
    <row r="32" spans="1:5" x14ac:dyDescent="0.3">
      <c r="A32" s="17" t="s">
        <v>26</v>
      </c>
      <c r="B32" s="18">
        <f>[3]SCF!C28</f>
        <v>7036508.9900000002</v>
      </c>
      <c r="C32" s="18">
        <v>31096269.490000002</v>
      </c>
      <c r="D32" s="18">
        <f t="shared" si="1"/>
        <v>24059760.5</v>
      </c>
      <c r="E32" s="19">
        <f t="shared" si="4"/>
        <v>341.92751738387244</v>
      </c>
    </row>
    <row r="33" spans="1:5" x14ac:dyDescent="0.3">
      <c r="A33" s="14" t="s">
        <v>27</v>
      </c>
      <c r="B33" s="15">
        <f>[3]SCF!C29</f>
        <v>12430039.68</v>
      </c>
      <c r="C33" s="15">
        <v>0</v>
      </c>
      <c r="D33" s="15">
        <f t="shared" si="1"/>
        <v>-12430039.68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[3]SCF!C30</f>
        <v>12430039.68</v>
      </c>
      <c r="C34" s="18">
        <v>0</v>
      </c>
      <c r="D34" s="18">
        <f t="shared" si="1"/>
        <v>-12430039.68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[3]SCF!C31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[3]SCF!C32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[3]SCF!C33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[3]SCF!C34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[3]SCF!C35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[3]SCF!C36</f>
        <v>0</v>
      </c>
      <c r="C40" s="18">
        <v>0</v>
      </c>
      <c r="D40" s="18">
        <f t="shared" si="1"/>
        <v>0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[3]SCF!C37</f>
        <v>0</v>
      </c>
      <c r="C41" s="18">
        <v>0</v>
      </c>
      <c r="D41" s="18">
        <f t="shared" si="1"/>
        <v>0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[3]SCF!C38</f>
        <v>260278317.61000001</v>
      </c>
      <c r="C42" s="27">
        <v>144975639.27000001</v>
      </c>
      <c r="D42" s="27">
        <f t="shared" si="1"/>
        <v>-115302678.34</v>
      </c>
      <c r="E42" s="28">
        <f t="shared" si="0"/>
        <v>-44.299763191480693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[3]SCF!C41</f>
        <v>142347051.44999999</v>
      </c>
      <c r="C45" s="18">
        <v>70806897.280000001</v>
      </c>
      <c r="D45" s="18">
        <f>C45-B45</f>
        <v>-71540154.169999987</v>
      </c>
      <c r="E45" s="19">
        <f>IFERROR(+D45/B45*100,0)</f>
        <v>-50.257559563942756</v>
      </c>
    </row>
    <row r="46" spans="1:5" ht="15" customHeight="1" x14ac:dyDescent="0.3">
      <c r="A46" s="14" t="s">
        <v>39</v>
      </c>
      <c r="B46" s="15">
        <f>[3]SCF!C42</f>
        <v>53214145.079999998</v>
      </c>
      <c r="C46" s="15">
        <v>14483637.739999998</v>
      </c>
      <c r="D46" s="15">
        <f t="shared" ref="D46:D61" si="6">+B46-C46</f>
        <v>38730507.340000004</v>
      </c>
      <c r="E46" s="16">
        <f t="shared" ref="E46" si="7">+D46/B46*100</f>
        <v>72.782353792913739</v>
      </c>
    </row>
    <row r="47" spans="1:5" ht="15" customHeight="1" x14ac:dyDescent="0.3">
      <c r="A47" s="17" t="s">
        <v>40</v>
      </c>
      <c r="B47" s="18">
        <f>[3]SCF!C43</f>
        <v>19812097.100000001</v>
      </c>
      <c r="C47" s="18">
        <v>6693743.209999999</v>
      </c>
      <c r="D47" s="18">
        <f t="shared" si="6"/>
        <v>13118353.890000002</v>
      </c>
      <c r="E47" s="19">
        <f t="shared" ref="E47:E61" si="8">IFERROR(+D47/B47*100,0)</f>
        <v>66.213858249261264</v>
      </c>
    </row>
    <row r="48" spans="1:5" ht="15" customHeight="1" x14ac:dyDescent="0.3">
      <c r="A48" s="17" t="s">
        <v>41</v>
      </c>
      <c r="B48" s="18">
        <f>[3]SCF!C44</f>
        <v>2018552.98</v>
      </c>
      <c r="C48" s="18">
        <v>755600.17999999993</v>
      </c>
      <c r="D48" s="18">
        <f t="shared" si="6"/>
        <v>1262952.8</v>
      </c>
      <c r="E48" s="19">
        <f t="shared" si="8"/>
        <v>62.567235664034939</v>
      </c>
    </row>
    <row r="49" spans="1:5" ht="15" customHeight="1" x14ac:dyDescent="0.3">
      <c r="A49" s="17" t="s">
        <v>42</v>
      </c>
      <c r="B49" s="18">
        <f>[3]SCF!C45</f>
        <v>12213715</v>
      </c>
      <c r="C49" s="18">
        <v>2520963.4900000002</v>
      </c>
      <c r="D49" s="18">
        <f t="shared" si="6"/>
        <v>9692751.5099999998</v>
      </c>
      <c r="E49" s="19">
        <f t="shared" si="8"/>
        <v>79.359568403225396</v>
      </c>
    </row>
    <row r="50" spans="1:5" ht="15" customHeight="1" x14ac:dyDescent="0.3">
      <c r="A50" s="17" t="s">
        <v>43</v>
      </c>
      <c r="B50" s="18">
        <f>[3]SCF!C46</f>
        <v>497000</v>
      </c>
      <c r="C50" s="18">
        <v>183782.45</v>
      </c>
      <c r="D50" s="18">
        <f t="shared" si="6"/>
        <v>313217.55</v>
      </c>
      <c r="E50" s="19">
        <f t="shared" si="8"/>
        <v>63.021639839034208</v>
      </c>
    </row>
    <row r="51" spans="1:5" ht="15" customHeight="1" x14ac:dyDescent="0.3">
      <c r="A51" s="17" t="s">
        <v>44</v>
      </c>
      <c r="B51" s="18">
        <f>[3]SCF!C47</f>
        <v>500000</v>
      </c>
      <c r="C51" s="18">
        <v>182913.44999999998</v>
      </c>
      <c r="D51" s="18">
        <f t="shared" si="6"/>
        <v>317086.55000000005</v>
      </c>
      <c r="E51" s="19">
        <f t="shared" si="8"/>
        <v>63.417310000000008</v>
      </c>
    </row>
    <row r="52" spans="1:5" x14ac:dyDescent="0.3">
      <c r="A52" s="17" t="s">
        <v>45</v>
      </c>
      <c r="B52" s="18">
        <f>[3]SCF!C48</f>
        <v>1000000</v>
      </c>
      <c r="C52" s="18">
        <v>807442.75</v>
      </c>
      <c r="D52" s="18">
        <f t="shared" si="6"/>
        <v>192557.25</v>
      </c>
      <c r="E52" s="19">
        <f t="shared" si="8"/>
        <v>19.255725000000002</v>
      </c>
    </row>
    <row r="53" spans="1:5" ht="15" customHeight="1" x14ac:dyDescent="0.3">
      <c r="A53" s="17" t="s">
        <v>46</v>
      </c>
      <c r="B53" s="18">
        <f>[3]SCF!C49</f>
        <v>1750000</v>
      </c>
      <c r="C53" s="18">
        <v>496937.55</v>
      </c>
      <c r="D53" s="18">
        <f t="shared" si="6"/>
        <v>1253062.45</v>
      </c>
      <c r="E53" s="19">
        <f t="shared" si="8"/>
        <v>71.603568571428568</v>
      </c>
    </row>
    <row r="54" spans="1:5" ht="15" customHeight="1" x14ac:dyDescent="0.3">
      <c r="A54" s="17" t="s">
        <v>47</v>
      </c>
      <c r="B54" s="18">
        <f>[3]SCF!C50</f>
        <v>1500000</v>
      </c>
      <c r="C54" s="18">
        <v>713711.83</v>
      </c>
      <c r="D54" s="18">
        <f t="shared" si="6"/>
        <v>786288.17</v>
      </c>
      <c r="E54" s="19">
        <f t="shared" si="8"/>
        <v>52.419211333333337</v>
      </c>
    </row>
    <row r="55" spans="1:5" ht="15" customHeight="1" x14ac:dyDescent="0.3">
      <c r="A55" s="17" t="s">
        <v>48</v>
      </c>
      <c r="B55" s="18">
        <f>[3]SCF!C51</f>
        <v>1236000</v>
      </c>
      <c r="C55" s="18">
        <v>493789</v>
      </c>
      <c r="D55" s="18">
        <f t="shared" si="6"/>
        <v>742211</v>
      </c>
      <c r="E55" s="19">
        <f t="shared" si="8"/>
        <v>60.04943365695793</v>
      </c>
    </row>
    <row r="56" spans="1:5" ht="15" customHeight="1" x14ac:dyDescent="0.3">
      <c r="A56" s="17" t="s">
        <v>49</v>
      </c>
      <c r="B56" s="18">
        <f>[3]SCF!C52</f>
        <v>1121400</v>
      </c>
      <c r="C56" s="18">
        <v>372123.33</v>
      </c>
      <c r="D56" s="18">
        <f t="shared" si="6"/>
        <v>749276.66999999993</v>
      </c>
      <c r="E56" s="19">
        <f t="shared" si="8"/>
        <v>66.816182450508293</v>
      </c>
    </row>
    <row r="57" spans="1:5" ht="15" customHeight="1" x14ac:dyDescent="0.3">
      <c r="A57" s="17" t="s">
        <v>50</v>
      </c>
      <c r="B57" s="18">
        <f>[3]SCF!C53</f>
        <v>1817000</v>
      </c>
      <c r="C57" s="18">
        <v>566086.48</v>
      </c>
      <c r="D57" s="18">
        <f t="shared" si="6"/>
        <v>1250913.52</v>
      </c>
      <c r="E57" s="19">
        <f t="shared" si="8"/>
        <v>68.844992845349466</v>
      </c>
    </row>
    <row r="58" spans="1:5" ht="15" customHeight="1" x14ac:dyDescent="0.3">
      <c r="A58" s="17" t="s">
        <v>51</v>
      </c>
      <c r="B58" s="18">
        <f>[3]SCF!C54</f>
        <v>1000000</v>
      </c>
      <c r="C58" s="18">
        <v>0</v>
      </c>
      <c r="D58" s="18">
        <f t="shared" si="6"/>
        <v>1000000</v>
      </c>
      <c r="E58" s="19">
        <f t="shared" si="8"/>
        <v>100</v>
      </c>
    </row>
    <row r="59" spans="1:5" ht="15" customHeight="1" x14ac:dyDescent="0.3">
      <c r="A59" s="17" t="s">
        <v>52</v>
      </c>
      <c r="B59" s="18">
        <f>[3]SCF!C55</f>
        <v>7588380</v>
      </c>
      <c r="C59" s="18">
        <v>555139.26</v>
      </c>
      <c r="D59" s="18">
        <f t="shared" si="6"/>
        <v>7033240.7400000002</v>
      </c>
      <c r="E59" s="19">
        <f t="shared" si="8"/>
        <v>92.684350810054326</v>
      </c>
    </row>
    <row r="60" spans="1:5" ht="15" customHeight="1" x14ac:dyDescent="0.3">
      <c r="A60" s="17" t="s">
        <v>53</v>
      </c>
      <c r="B60" s="18">
        <f>[3]SCF!C56</f>
        <v>300000</v>
      </c>
      <c r="C60" s="18">
        <v>51540.539999999994</v>
      </c>
      <c r="D60" s="18">
        <f t="shared" si="6"/>
        <v>248459.46000000002</v>
      </c>
      <c r="E60" s="19">
        <f t="shared" si="8"/>
        <v>82.819820000000007</v>
      </c>
    </row>
    <row r="61" spans="1:5" ht="15" customHeight="1" x14ac:dyDescent="0.3">
      <c r="A61" s="17" t="s">
        <v>54</v>
      </c>
      <c r="B61" s="18">
        <f>[3]SCF!C57</f>
        <v>860000</v>
      </c>
      <c r="C61" s="18">
        <v>89864.22</v>
      </c>
      <c r="D61" s="18">
        <f t="shared" si="6"/>
        <v>770135.78</v>
      </c>
      <c r="E61" s="19">
        <f t="shared" si="8"/>
        <v>89.550672093023252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[3]SCF!C60</f>
        <v>9730636</v>
      </c>
      <c r="C63" s="18">
        <v>6787936</v>
      </c>
      <c r="D63" s="18">
        <f t="shared" ref="D63:D67" si="9">C63-B63</f>
        <v>-2942700</v>
      </c>
      <c r="E63" s="19">
        <f t="shared" ref="E63:E67" si="10">IFERROR(+D63/B63*100,0)</f>
        <v>-30.24159982965142</v>
      </c>
    </row>
    <row r="64" spans="1:5" x14ac:dyDescent="0.3">
      <c r="A64" s="24" t="s">
        <v>57</v>
      </c>
      <c r="B64" s="18">
        <f>[3]SCF!C61</f>
        <v>0</v>
      </c>
      <c r="C64" s="18">
        <v>0</v>
      </c>
      <c r="D64" s="18">
        <f t="shared" si="9"/>
        <v>0</v>
      </c>
      <c r="E64" s="19">
        <f t="shared" si="10"/>
        <v>0</v>
      </c>
    </row>
    <row r="65" spans="1:5" ht="15" customHeight="1" x14ac:dyDescent="0.3">
      <c r="A65" s="24" t="s">
        <v>58</v>
      </c>
      <c r="B65" s="18">
        <f>[3]SCF!C62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59</v>
      </c>
      <c r="B66" s="18">
        <f>[3]SCF!C63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[3]SCF!C64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9730636</v>
      </c>
      <c r="C68" s="31">
        <v>6787936</v>
      </c>
      <c r="D68" s="31">
        <f t="shared" ref="D68" si="11">+C68-B68</f>
        <v>-2942700</v>
      </c>
      <c r="E68" s="32">
        <f t="shared" ref="E68" si="12">+D68/B68*100</f>
        <v>-30.24159982965142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[3]SCF!C67</f>
        <v>5973389.8200000003</v>
      </c>
      <c r="C70" s="15">
        <v>2605778.4900000002</v>
      </c>
      <c r="D70" s="15">
        <f t="shared" ref="D70:D82" si="13">+C70-B70</f>
        <v>-3367611.33</v>
      </c>
      <c r="E70" s="16">
        <f t="shared" ref="E70:E82" si="14">+D70/B70*100</f>
        <v>-56.376888692658596</v>
      </c>
    </row>
    <row r="71" spans="1:5" ht="15" customHeight="1" x14ac:dyDescent="0.3">
      <c r="A71" s="17" t="s">
        <v>14</v>
      </c>
      <c r="B71" s="18">
        <f>[3]SCF!C68</f>
        <v>4780320.49</v>
      </c>
      <c r="C71" s="18">
        <v>2084899.8599999999</v>
      </c>
      <c r="D71" s="18">
        <f t="shared" si="13"/>
        <v>-2695420.6300000004</v>
      </c>
      <c r="E71" s="19">
        <f t="shared" ref="E71:E81" si="15">IFERROR(+D71/B71*100,0)</f>
        <v>-56.38577236899863</v>
      </c>
    </row>
    <row r="72" spans="1:5" ht="15" customHeight="1" x14ac:dyDescent="0.3">
      <c r="A72" s="17" t="s">
        <v>15</v>
      </c>
      <c r="B72" s="18">
        <f>[3]SCF!C69</f>
        <v>45577.93</v>
      </c>
      <c r="C72" s="18">
        <v>20570.47</v>
      </c>
      <c r="D72" s="18">
        <f t="shared" si="13"/>
        <v>-25007.46</v>
      </c>
      <c r="E72" s="19">
        <f t="shared" si="15"/>
        <v>-54.867476429930008</v>
      </c>
    </row>
    <row r="73" spans="1:5" ht="15" customHeight="1" x14ac:dyDescent="0.3">
      <c r="A73" s="17" t="s">
        <v>16</v>
      </c>
      <c r="B73" s="18">
        <f>[3]SCF!C70</f>
        <v>0</v>
      </c>
      <c r="C73" s="18">
        <v>0</v>
      </c>
      <c r="D73" s="18">
        <f t="shared" si="13"/>
        <v>0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[3]SCF!C71</f>
        <v>0</v>
      </c>
      <c r="C74" s="18">
        <v>0</v>
      </c>
      <c r="D74" s="18">
        <f t="shared" si="13"/>
        <v>0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[3]SCF!C72</f>
        <v>1147491.3999999999</v>
      </c>
      <c r="C75" s="18">
        <v>500308.16000000003</v>
      </c>
      <c r="D75" s="18">
        <f t="shared" si="13"/>
        <v>-647183.23999999987</v>
      </c>
      <c r="E75" s="19">
        <f t="shared" si="15"/>
        <v>-56.399833584809436</v>
      </c>
    </row>
    <row r="76" spans="1:5" ht="15" customHeight="1" x14ac:dyDescent="0.3">
      <c r="A76" s="17" t="s">
        <v>19</v>
      </c>
      <c r="B76" s="18">
        <f>[3]SCF!C73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[3]SCF!C74</f>
        <v>0</v>
      </c>
      <c r="C77" s="18">
        <v>0</v>
      </c>
      <c r="D77" s="18">
        <f t="shared" ref="D77:D81" si="16">C77-B77</f>
        <v>0</v>
      </c>
      <c r="E77" s="19">
        <f t="shared" si="15"/>
        <v>0</v>
      </c>
    </row>
    <row r="78" spans="1:5" x14ac:dyDescent="0.3">
      <c r="A78" s="24" t="s">
        <v>66</v>
      </c>
      <c r="B78" s="18">
        <f>[3]SCF!C75</f>
        <v>25039906.629999999</v>
      </c>
      <c r="C78" s="18">
        <v>8698280.4600000009</v>
      </c>
      <c r="D78" s="18">
        <f t="shared" si="16"/>
        <v>-16341626.169999998</v>
      </c>
      <c r="E78" s="19">
        <f t="shared" si="15"/>
        <v>-65.262328695831869</v>
      </c>
    </row>
    <row r="79" spans="1:5" ht="15" customHeight="1" x14ac:dyDescent="0.3">
      <c r="A79" s="24" t="s">
        <v>67</v>
      </c>
      <c r="B79" s="18">
        <f>[3]SCF!C76</f>
        <v>0</v>
      </c>
      <c r="C79" s="18">
        <v>1758781.9600000002</v>
      </c>
      <c r="D79" s="18">
        <f t="shared" si="16"/>
        <v>1758781.9600000002</v>
      </c>
      <c r="E79" s="19">
        <f t="shared" si="15"/>
        <v>0</v>
      </c>
    </row>
    <row r="80" spans="1:5" x14ac:dyDescent="0.3">
      <c r="A80" s="24" t="s">
        <v>68</v>
      </c>
      <c r="B80" s="18">
        <f>[3]SCF!C77</f>
        <v>0</v>
      </c>
      <c r="C80" s="18">
        <v>82719.290000000008</v>
      </c>
      <c r="D80" s="18">
        <f t="shared" si="16"/>
        <v>82719.290000000008</v>
      </c>
      <c r="E80" s="19">
        <f t="shared" si="15"/>
        <v>0</v>
      </c>
    </row>
    <row r="81" spans="1:5" x14ac:dyDescent="0.3">
      <c r="A81" s="24" t="s">
        <v>69</v>
      </c>
      <c r="B81" s="18">
        <f>[3]SCF!C78</f>
        <v>0</v>
      </c>
      <c r="C81" s="18">
        <v>24284298.770000003</v>
      </c>
      <c r="D81" s="18">
        <f t="shared" si="16"/>
        <v>24284298.770000003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31013296.449999999</v>
      </c>
      <c r="C82" s="31">
        <v>37429858.970000006</v>
      </c>
      <c r="D82" s="31">
        <f t="shared" si="13"/>
        <v>6416562.520000007</v>
      </c>
      <c r="E82" s="32">
        <f t="shared" si="14"/>
        <v>20.689714588530968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[3]SCF!C81</f>
        <v>0</v>
      </c>
      <c r="C84" s="18">
        <v>0</v>
      </c>
      <c r="D84" s="18">
        <f t="shared" ref="D84:D88" si="17">+C84-B84</f>
        <v>0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[3]SCF!C82</f>
        <v>3301650</v>
      </c>
      <c r="C85" s="18">
        <v>2155267.8600000003</v>
      </c>
      <c r="D85" s="18">
        <f t="shared" si="17"/>
        <v>-1146382.1399999997</v>
      </c>
      <c r="E85" s="19">
        <f t="shared" si="18"/>
        <v>-34.721491981282078</v>
      </c>
    </row>
    <row r="86" spans="1:5" ht="15" customHeight="1" x14ac:dyDescent="0.3">
      <c r="A86" s="24" t="s">
        <v>74</v>
      </c>
      <c r="B86" s="18">
        <f>[3]SCF!C83</f>
        <v>22021715.68</v>
      </c>
      <c r="C86" s="18">
        <v>2565872.5100000002</v>
      </c>
      <c r="D86" s="18">
        <f t="shared" si="17"/>
        <v>-19455843.169999998</v>
      </c>
      <c r="E86" s="19">
        <f t="shared" si="18"/>
        <v>-88.348444111780481</v>
      </c>
    </row>
    <row r="87" spans="1:5" ht="15" customHeight="1" x14ac:dyDescent="0.3">
      <c r="A87" s="30" t="s">
        <v>75</v>
      </c>
      <c r="B87" s="33">
        <f>+B84+B85+B86</f>
        <v>25323365.68</v>
      </c>
      <c r="C87" s="31">
        <v>4721140.370000001</v>
      </c>
      <c r="D87" s="31">
        <f t="shared" si="17"/>
        <v>-20602225.309999999</v>
      </c>
      <c r="E87" s="32">
        <f>+D87/B87*100</f>
        <v>-81.356584153706379</v>
      </c>
    </row>
    <row r="88" spans="1:5" ht="18" customHeight="1" x14ac:dyDescent="0.3">
      <c r="A88" s="25" t="s">
        <v>76</v>
      </c>
      <c r="B88" s="27">
        <f>+B45+B46+B68+B82+B87</f>
        <v>261628494.65999997</v>
      </c>
      <c r="C88" s="27">
        <v>134229470.36000001</v>
      </c>
      <c r="D88" s="27">
        <f t="shared" si="17"/>
        <v>-127399024.29999995</v>
      </c>
      <c r="E88" s="28">
        <f>+D88/B88*100</f>
        <v>-48.694628796286779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[3]SCF!C88</f>
        <v>1047203.8</v>
      </c>
      <c r="C91" s="18">
        <v>2063857.2699999996</v>
      </c>
      <c r="D91" s="18">
        <f t="shared" ref="D91:D98" si="19">+C91-B91</f>
        <v>1016653.4699999995</v>
      </c>
      <c r="E91" s="19">
        <f>IFERROR(+D91/B91*100,0)</f>
        <v>97.082675788609578</v>
      </c>
    </row>
    <row r="92" spans="1:5" ht="15" customHeight="1" x14ac:dyDescent="0.3">
      <c r="A92" s="24" t="s">
        <v>79</v>
      </c>
      <c r="B92" s="18">
        <f>[3]SCF!C89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[3]SCF!C90</f>
        <v>4800000</v>
      </c>
      <c r="C93" s="18">
        <v>2400000</v>
      </c>
      <c r="D93" s="18">
        <f t="shared" si="19"/>
        <v>-2400000</v>
      </c>
      <c r="E93" s="19">
        <f t="shared" si="20"/>
        <v>-50</v>
      </c>
    </row>
    <row r="94" spans="1:5" ht="15" customHeight="1" x14ac:dyDescent="0.3">
      <c r="A94" s="24" t="s">
        <v>81</v>
      </c>
      <c r="B94" s="18">
        <f>[3]SCF!C91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[3]SCF!C92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[3]SCF!C93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[3]SCF!C94</f>
        <v>0</v>
      </c>
      <c r="C97" s="18">
        <v>0</v>
      </c>
      <c r="D97" s="18">
        <f t="shared" si="19"/>
        <v>0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5847203.7999999998</v>
      </c>
      <c r="C98" s="31">
        <v>4463857.2699999996</v>
      </c>
      <c r="D98" s="31">
        <f t="shared" si="19"/>
        <v>-1383346.5300000003</v>
      </c>
      <c r="E98" s="32">
        <f t="shared" ref="E98" si="21">+D98/B98*100</f>
        <v>-23.658257473426879</v>
      </c>
    </row>
    <row r="99" spans="1:5" ht="15" customHeight="1" x14ac:dyDescent="0.3">
      <c r="A99" s="34" t="s">
        <v>86</v>
      </c>
      <c r="B99" s="35">
        <f>+B42-B88-B98</f>
        <v>-7197380.8499999521</v>
      </c>
      <c r="C99" s="36">
        <v>6282311.6399999969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[3]SCF!$C$97</f>
        <v>24309539.100000001</v>
      </c>
      <c r="C100" s="18">
        <v>26789442.59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17112158.250000048</v>
      </c>
      <c r="C101" s="36">
        <v>33071754.229999997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101"/>
  <sheetViews>
    <sheetView showGridLines="0" zoomScaleNormal="100" workbookViewId="0">
      <selection activeCell="F94" sqref="F1:K1048576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SIARELCO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+[4]SCF!$C$2</f>
        <v>SIARELCO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[4]SCF!C12</f>
        <v>477680656.29000002</v>
      </c>
      <c r="C16" s="15">
        <v>279429348.07999998</v>
      </c>
      <c r="D16" s="15">
        <f>+C16-B16</f>
        <v>-198251308.21000004</v>
      </c>
      <c r="E16" s="16">
        <f t="shared" ref="E16:E42" si="0">+D16/B16*100</f>
        <v>-41.50289646429426</v>
      </c>
    </row>
    <row r="17" spans="1:5" ht="15" customHeight="1" x14ac:dyDescent="0.3">
      <c r="A17" s="17" t="s">
        <v>11</v>
      </c>
      <c r="B17" s="18">
        <f>[4]SCF!C13</f>
        <v>412829180</v>
      </c>
      <c r="C17" s="18">
        <v>236106237.74999997</v>
      </c>
      <c r="D17" s="18">
        <f t="shared" ref="D17:D42" si="1">+C17-B17</f>
        <v>-176722942.25000003</v>
      </c>
      <c r="E17" s="19">
        <f t="shared" ref="E17:E18" si="2">IFERROR(+D17/B17*100,0)</f>
        <v>-42.807764279162633</v>
      </c>
    </row>
    <row r="18" spans="1:5" ht="15" customHeight="1" x14ac:dyDescent="0.3">
      <c r="A18" s="17" t="s">
        <v>12</v>
      </c>
      <c r="B18" s="18">
        <f>[4]SCF!C14</f>
        <v>30042494</v>
      </c>
      <c r="C18" s="18">
        <v>15166418.199999999</v>
      </c>
      <c r="D18" s="18">
        <f t="shared" si="1"/>
        <v>-14876075.800000001</v>
      </c>
      <c r="E18" s="19">
        <f t="shared" si="2"/>
        <v>-49.516780464364913</v>
      </c>
    </row>
    <row r="19" spans="1:5" ht="15" customHeight="1" x14ac:dyDescent="0.3">
      <c r="A19" s="20" t="s">
        <v>13</v>
      </c>
      <c r="B19" s="15">
        <f>[4]SCF!C15</f>
        <v>12541513</v>
      </c>
      <c r="C19" s="21">
        <v>6601198.0500000007</v>
      </c>
      <c r="D19" s="21">
        <f t="shared" si="1"/>
        <v>-5940314.9499999993</v>
      </c>
      <c r="E19" s="22">
        <f t="shared" si="0"/>
        <v>-47.365217817020955</v>
      </c>
    </row>
    <row r="20" spans="1:5" ht="15" customHeight="1" x14ac:dyDescent="0.3">
      <c r="A20" s="23" t="s">
        <v>14</v>
      </c>
      <c r="B20" s="18">
        <f>[4]SCF!C16</f>
        <v>10036587.470000001</v>
      </c>
      <c r="C20" s="18">
        <v>5333099.2300000004</v>
      </c>
      <c r="D20" s="18">
        <f t="shared" si="1"/>
        <v>-4703488.24</v>
      </c>
      <c r="E20" s="19">
        <f t="shared" ref="E20:E28" si="3">IFERROR(+D20/B20*100,0)</f>
        <v>-46.863420999010138</v>
      </c>
    </row>
    <row r="21" spans="1:5" ht="15" customHeight="1" x14ac:dyDescent="0.3">
      <c r="A21" s="23" t="s">
        <v>15</v>
      </c>
      <c r="B21" s="18">
        <f>[4]SCF!C17</f>
        <v>95693.53</v>
      </c>
      <c r="C21" s="18">
        <v>48486.82</v>
      </c>
      <c r="D21" s="18">
        <f t="shared" si="1"/>
        <v>-47206.71</v>
      </c>
      <c r="E21" s="19">
        <f t="shared" si="3"/>
        <v>-49.33114077827414</v>
      </c>
    </row>
    <row r="22" spans="1:5" ht="15" customHeight="1" x14ac:dyDescent="0.3">
      <c r="A22" s="23" t="s">
        <v>16</v>
      </c>
      <c r="B22" s="18">
        <f>[4]SCF!C18</f>
        <v>0</v>
      </c>
      <c r="C22" s="18">
        <v>0</v>
      </c>
      <c r="D22" s="18">
        <f t="shared" si="1"/>
        <v>0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[4]SCF!C19</f>
        <v>0</v>
      </c>
      <c r="C23" s="18">
        <v>0</v>
      </c>
      <c r="D23" s="18">
        <f t="shared" si="1"/>
        <v>0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[4]SCF!C20</f>
        <v>2409232</v>
      </c>
      <c r="C24" s="18">
        <v>1219612</v>
      </c>
      <c r="D24" s="18">
        <f t="shared" si="1"/>
        <v>-1189620</v>
      </c>
      <c r="E24" s="19">
        <f t="shared" si="3"/>
        <v>-49.377560982088895</v>
      </c>
    </row>
    <row r="25" spans="1:5" ht="15" customHeight="1" x14ac:dyDescent="0.3">
      <c r="A25" s="23" t="s">
        <v>19</v>
      </c>
      <c r="B25" s="18">
        <f>[4]SCF!C21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[4]SCF!C22</f>
        <v>5581997</v>
      </c>
      <c r="C26" s="18">
        <v>24.56</v>
      </c>
      <c r="D26" s="18">
        <f t="shared" si="1"/>
        <v>-5581972.4400000004</v>
      </c>
      <c r="E26" s="19">
        <f t="shared" si="3"/>
        <v>-99.999560014095323</v>
      </c>
    </row>
    <row r="27" spans="1:5" ht="15" customHeight="1" x14ac:dyDescent="0.3">
      <c r="A27" s="17" t="s">
        <v>21</v>
      </c>
      <c r="B27" s="18">
        <f>[4]SCF!C23</f>
        <v>16685472.289999999</v>
      </c>
      <c r="C27" s="18">
        <v>21555469.519999996</v>
      </c>
      <c r="D27" s="18">
        <f t="shared" si="1"/>
        <v>4869997.2299999967</v>
      </c>
      <c r="E27" s="19">
        <f t="shared" si="3"/>
        <v>29.187050539280822</v>
      </c>
    </row>
    <row r="28" spans="1:5" ht="15" customHeight="1" x14ac:dyDescent="0.3">
      <c r="A28" s="17" t="s">
        <v>22</v>
      </c>
      <c r="B28" s="18">
        <f>[4]SCF!C24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[4]SCF!C25</f>
        <v>5489738</v>
      </c>
      <c r="C29" s="15">
        <v>11918094.309999999</v>
      </c>
      <c r="D29" s="15">
        <f t="shared" si="1"/>
        <v>6428356.3099999987</v>
      </c>
      <c r="E29" s="16">
        <f t="shared" si="0"/>
        <v>117.09768863286369</v>
      </c>
    </row>
    <row r="30" spans="1:5" ht="15" customHeight="1" x14ac:dyDescent="0.3">
      <c r="A30" s="17" t="s">
        <v>24</v>
      </c>
      <c r="B30" s="18">
        <f>[4]SCF!C26</f>
        <v>430619</v>
      </c>
      <c r="C30" s="18">
        <v>529235</v>
      </c>
      <c r="D30" s="18">
        <f t="shared" si="1"/>
        <v>98616</v>
      </c>
      <c r="E30" s="19">
        <f t="shared" ref="E30:E32" si="4">IFERROR(+D30/B30*100,0)</f>
        <v>22.900986719118293</v>
      </c>
    </row>
    <row r="31" spans="1:5" ht="15" customHeight="1" x14ac:dyDescent="0.3">
      <c r="A31" s="17" t="s">
        <v>25</v>
      </c>
      <c r="B31" s="18">
        <f>[4]SCF!C27</f>
        <v>346326</v>
      </c>
      <c r="C31" s="18">
        <v>0</v>
      </c>
      <c r="D31" s="18">
        <f t="shared" si="1"/>
        <v>-346326</v>
      </c>
      <c r="E31" s="19">
        <f t="shared" si="4"/>
        <v>-100</v>
      </c>
    </row>
    <row r="32" spans="1:5" x14ac:dyDescent="0.3">
      <c r="A32" s="17" t="s">
        <v>26</v>
      </c>
      <c r="B32" s="18">
        <f>[4]SCF!C28</f>
        <v>4712793</v>
      </c>
      <c r="C32" s="18">
        <v>11388859.309999999</v>
      </c>
      <c r="D32" s="18">
        <f t="shared" si="1"/>
        <v>6676066.3099999987</v>
      </c>
      <c r="E32" s="19">
        <f t="shared" si="4"/>
        <v>141.65838198282842</v>
      </c>
    </row>
    <row r="33" spans="1:5" x14ac:dyDescent="0.3">
      <c r="A33" s="14" t="s">
        <v>27</v>
      </c>
      <c r="B33" s="15">
        <f>[4]SCF!C29</f>
        <v>100802380</v>
      </c>
      <c r="C33" s="15">
        <v>3335785.85</v>
      </c>
      <c r="D33" s="15">
        <f t="shared" si="1"/>
        <v>-97466594.150000006</v>
      </c>
      <c r="E33" s="16">
        <f t="shared" si="0"/>
        <v>-96.690766775546379</v>
      </c>
    </row>
    <row r="34" spans="1:5" ht="15" customHeight="1" x14ac:dyDescent="0.3">
      <c r="A34" s="17" t="s">
        <v>28</v>
      </c>
      <c r="B34" s="18">
        <f>[4]SCF!C30</f>
        <v>100802380</v>
      </c>
      <c r="C34" s="18">
        <v>3335785.85</v>
      </c>
      <c r="D34" s="18">
        <f t="shared" si="1"/>
        <v>-97466594.150000006</v>
      </c>
      <c r="E34" s="19">
        <f t="shared" ref="E34:E41" si="5">IFERROR(+D34/B34*100,0)</f>
        <v>-96.690766775546379</v>
      </c>
    </row>
    <row r="35" spans="1:5" ht="15" customHeight="1" x14ac:dyDescent="0.3">
      <c r="A35" s="17" t="s">
        <v>29</v>
      </c>
      <c r="B35" s="18">
        <f>[4]SCF!C31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[4]SCF!C32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[4]SCF!C33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[4]SCF!C34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[4]SCF!C35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[4]SCF!C36</f>
        <v>0</v>
      </c>
      <c r="C40" s="18">
        <v>0</v>
      </c>
      <c r="D40" s="18">
        <f t="shared" si="1"/>
        <v>0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[4]SCF!C37</f>
        <v>1341876</v>
      </c>
      <c r="C41" s="18">
        <v>4157529.13</v>
      </c>
      <c r="D41" s="18">
        <f t="shared" si="1"/>
        <v>2815653.13</v>
      </c>
      <c r="E41" s="19">
        <f t="shared" si="5"/>
        <v>209.8296064614018</v>
      </c>
    </row>
    <row r="42" spans="1:5" ht="15" customHeight="1" x14ac:dyDescent="0.3">
      <c r="A42" s="25" t="s">
        <v>36</v>
      </c>
      <c r="B42" s="26">
        <f>[4]SCF!C38</f>
        <v>585314650.28999996</v>
      </c>
      <c r="C42" s="27">
        <v>298840757.37</v>
      </c>
      <c r="D42" s="27">
        <f t="shared" si="1"/>
        <v>-286473892.91999996</v>
      </c>
      <c r="E42" s="28">
        <f t="shared" si="0"/>
        <v>-48.943571253182135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[4]SCF!C41</f>
        <v>271411009</v>
      </c>
      <c r="C45" s="18">
        <v>165687155.09999999</v>
      </c>
      <c r="D45" s="18">
        <f>C45-B45</f>
        <v>-105723853.90000001</v>
      </c>
      <c r="E45" s="19">
        <f>IFERROR(+D45/B45*100,0)</f>
        <v>-38.953413971501796</v>
      </c>
    </row>
    <row r="46" spans="1:5" ht="15" customHeight="1" x14ac:dyDescent="0.3">
      <c r="A46" s="14" t="s">
        <v>39</v>
      </c>
      <c r="B46" s="15">
        <f>[4]SCF!C42</f>
        <v>88398657</v>
      </c>
      <c r="C46" s="15">
        <v>29100902.150000006</v>
      </c>
      <c r="D46" s="15">
        <f t="shared" ref="D46:D61" si="6">+B46-C46</f>
        <v>59297754.849999994</v>
      </c>
      <c r="E46" s="16">
        <f t="shared" ref="E46" si="7">+D46/B46*100</f>
        <v>67.07992730025299</v>
      </c>
    </row>
    <row r="47" spans="1:5" ht="15" customHeight="1" x14ac:dyDescent="0.3">
      <c r="A47" s="17" t="s">
        <v>40</v>
      </c>
      <c r="B47" s="18">
        <f>[4]SCF!C43</f>
        <v>47102660</v>
      </c>
      <c r="C47" s="18">
        <v>18330418.879999999</v>
      </c>
      <c r="D47" s="18">
        <f t="shared" si="6"/>
        <v>28772241.120000001</v>
      </c>
      <c r="E47" s="19">
        <f t="shared" ref="E47:E61" si="8">IFERROR(+D47/B47*100,0)</f>
        <v>61.084111003497469</v>
      </c>
    </row>
    <row r="48" spans="1:5" ht="15" customHeight="1" x14ac:dyDescent="0.3">
      <c r="A48" s="17" t="s">
        <v>41</v>
      </c>
      <c r="B48" s="18">
        <f>[4]SCF!C44</f>
        <v>3312866</v>
      </c>
      <c r="C48" s="18">
        <v>1472917.2</v>
      </c>
      <c r="D48" s="18">
        <f t="shared" si="6"/>
        <v>1839948.8</v>
      </c>
      <c r="E48" s="19">
        <f t="shared" si="8"/>
        <v>55.539487561525277</v>
      </c>
    </row>
    <row r="49" spans="1:5" ht="15" customHeight="1" x14ac:dyDescent="0.3">
      <c r="A49" s="17" t="s">
        <v>42</v>
      </c>
      <c r="B49" s="18">
        <f>[4]SCF!C45</f>
        <v>15382531</v>
      </c>
      <c r="C49" s="18">
        <v>3718258.2600000002</v>
      </c>
      <c r="D49" s="18">
        <f t="shared" si="6"/>
        <v>11664272.74</v>
      </c>
      <c r="E49" s="19">
        <f t="shared" si="8"/>
        <v>75.828046372862829</v>
      </c>
    </row>
    <row r="50" spans="1:5" ht="15" customHeight="1" x14ac:dyDescent="0.3">
      <c r="A50" s="17" t="s">
        <v>43</v>
      </c>
      <c r="B50" s="18">
        <f>[4]SCF!C46</f>
        <v>800000</v>
      </c>
      <c r="C50" s="18">
        <v>213866.3</v>
      </c>
      <c r="D50" s="18">
        <f t="shared" si="6"/>
        <v>586133.69999999995</v>
      </c>
      <c r="E50" s="19">
        <f t="shared" si="8"/>
        <v>73.266712499999997</v>
      </c>
    </row>
    <row r="51" spans="1:5" ht="15" customHeight="1" x14ac:dyDescent="0.3">
      <c r="A51" s="17" t="s">
        <v>44</v>
      </c>
      <c r="B51" s="18">
        <f>[4]SCF!C47</f>
        <v>600000</v>
      </c>
      <c r="C51" s="18">
        <v>223642.62</v>
      </c>
      <c r="D51" s="18">
        <f t="shared" si="6"/>
        <v>376357.38</v>
      </c>
      <c r="E51" s="19">
        <f t="shared" si="8"/>
        <v>62.726230000000008</v>
      </c>
    </row>
    <row r="52" spans="1:5" x14ac:dyDescent="0.3">
      <c r="A52" s="17" t="s">
        <v>45</v>
      </c>
      <c r="B52" s="18">
        <f>[4]SCF!C48</f>
        <v>1200000</v>
      </c>
      <c r="C52" s="18">
        <v>842351.05</v>
      </c>
      <c r="D52" s="18">
        <f t="shared" si="6"/>
        <v>357648.94999999995</v>
      </c>
      <c r="E52" s="19">
        <f t="shared" si="8"/>
        <v>29.804079166666664</v>
      </c>
    </row>
    <row r="53" spans="1:5" ht="15" customHeight="1" x14ac:dyDescent="0.3">
      <c r="A53" s="17" t="s">
        <v>46</v>
      </c>
      <c r="B53" s="18">
        <f>[4]SCF!C49</f>
        <v>2000000</v>
      </c>
      <c r="C53" s="18">
        <v>770820.23</v>
      </c>
      <c r="D53" s="18">
        <f t="shared" si="6"/>
        <v>1229179.77</v>
      </c>
      <c r="E53" s="19">
        <f t="shared" si="8"/>
        <v>61.458988500000004</v>
      </c>
    </row>
    <row r="54" spans="1:5" ht="15" customHeight="1" x14ac:dyDescent="0.3">
      <c r="A54" s="17" t="s">
        <v>47</v>
      </c>
      <c r="B54" s="18">
        <f>[4]SCF!C50</f>
        <v>1450000</v>
      </c>
      <c r="C54" s="18">
        <v>163023.53999999998</v>
      </c>
      <c r="D54" s="18">
        <f t="shared" si="6"/>
        <v>1286976.46</v>
      </c>
      <c r="E54" s="19">
        <f t="shared" si="8"/>
        <v>88.75699724137931</v>
      </c>
    </row>
    <row r="55" spans="1:5" ht="15" customHeight="1" x14ac:dyDescent="0.3">
      <c r="A55" s="17" t="s">
        <v>48</v>
      </c>
      <c r="B55" s="18">
        <f>[4]SCF!C51</f>
        <v>1735800</v>
      </c>
      <c r="C55" s="18">
        <v>797692.39</v>
      </c>
      <c r="D55" s="18">
        <f t="shared" si="6"/>
        <v>938107.61</v>
      </c>
      <c r="E55" s="19">
        <f t="shared" si="8"/>
        <v>54.04468314321926</v>
      </c>
    </row>
    <row r="56" spans="1:5" ht="15" customHeight="1" x14ac:dyDescent="0.3">
      <c r="A56" s="17" t="s">
        <v>49</v>
      </c>
      <c r="B56" s="18">
        <f>[4]SCF!C52</f>
        <v>1246800</v>
      </c>
      <c r="C56" s="18">
        <v>510090.54</v>
      </c>
      <c r="D56" s="18">
        <f t="shared" si="6"/>
        <v>736709.46</v>
      </c>
      <c r="E56" s="19">
        <f t="shared" si="8"/>
        <v>59.088022136669871</v>
      </c>
    </row>
    <row r="57" spans="1:5" ht="15" customHeight="1" x14ac:dyDescent="0.3">
      <c r="A57" s="17" t="s">
        <v>50</v>
      </c>
      <c r="B57" s="18">
        <f>[4]SCF!C53</f>
        <v>3958000</v>
      </c>
      <c r="C57" s="18">
        <v>995843.75</v>
      </c>
      <c r="D57" s="18">
        <f t="shared" si="6"/>
        <v>2962156.25</v>
      </c>
      <c r="E57" s="19">
        <f t="shared" si="8"/>
        <v>74.839723345123801</v>
      </c>
    </row>
    <row r="58" spans="1:5" ht="15" customHeight="1" x14ac:dyDescent="0.3">
      <c r="A58" s="17" t="s">
        <v>51</v>
      </c>
      <c r="B58" s="18">
        <f>[4]SCF!C54</f>
        <v>1130000</v>
      </c>
      <c r="C58" s="18">
        <v>311375.57</v>
      </c>
      <c r="D58" s="18">
        <f t="shared" si="6"/>
        <v>818624.42999999993</v>
      </c>
      <c r="E58" s="19">
        <f t="shared" si="8"/>
        <v>72.444639823008842</v>
      </c>
    </row>
    <row r="59" spans="1:5" ht="15" customHeight="1" x14ac:dyDescent="0.3">
      <c r="A59" s="17" t="s">
        <v>52</v>
      </c>
      <c r="B59" s="18">
        <f>[4]SCF!C55</f>
        <v>6030000</v>
      </c>
      <c r="C59" s="18">
        <v>242168.53000000003</v>
      </c>
      <c r="D59" s="18">
        <f t="shared" si="6"/>
        <v>5787831.4699999997</v>
      </c>
      <c r="E59" s="19">
        <f t="shared" si="8"/>
        <v>95.983938142620232</v>
      </c>
    </row>
    <row r="60" spans="1:5" ht="15" customHeight="1" x14ac:dyDescent="0.3">
      <c r="A60" s="17" t="s">
        <v>53</v>
      </c>
      <c r="B60" s="18">
        <f>[4]SCF!C56</f>
        <v>450000</v>
      </c>
      <c r="C60" s="18">
        <v>290574.01</v>
      </c>
      <c r="D60" s="18">
        <f t="shared" si="6"/>
        <v>159425.99</v>
      </c>
      <c r="E60" s="19">
        <f t="shared" si="8"/>
        <v>35.427997777777776</v>
      </c>
    </row>
    <row r="61" spans="1:5" ht="15" customHeight="1" x14ac:dyDescent="0.3">
      <c r="A61" s="17" t="s">
        <v>54</v>
      </c>
      <c r="B61" s="18">
        <f>[4]SCF!C57</f>
        <v>2000000</v>
      </c>
      <c r="C61" s="18">
        <v>217859.28</v>
      </c>
      <c r="D61" s="18">
        <f t="shared" si="6"/>
        <v>1782140.72</v>
      </c>
      <c r="E61" s="19">
        <f t="shared" si="8"/>
        <v>89.107035999999994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[4]SCF!C60</f>
        <v>22350804</v>
      </c>
      <c r="C63" s="18">
        <v>0</v>
      </c>
      <c r="D63" s="18">
        <f t="shared" ref="D63:D67" si="9">C63-B63</f>
        <v>-22350804</v>
      </c>
      <c r="E63" s="19">
        <f t="shared" ref="E63:E67" si="10">IFERROR(+D63/B63*100,0)</f>
        <v>-100</v>
      </c>
    </row>
    <row r="64" spans="1:5" x14ac:dyDescent="0.3">
      <c r="A64" s="24" t="s">
        <v>57</v>
      </c>
      <c r="B64" s="18">
        <f>[4]SCF!C61</f>
        <v>0</v>
      </c>
      <c r="C64" s="18">
        <v>0</v>
      </c>
      <c r="D64" s="18">
        <f t="shared" si="9"/>
        <v>0</v>
      </c>
      <c r="E64" s="19">
        <f t="shared" si="10"/>
        <v>0</v>
      </c>
    </row>
    <row r="65" spans="1:5" ht="15" customHeight="1" x14ac:dyDescent="0.3">
      <c r="A65" s="24" t="s">
        <v>58</v>
      </c>
      <c r="B65" s="18">
        <f>[4]SCF!C62</f>
        <v>8078376</v>
      </c>
      <c r="C65" s="18">
        <v>16806580.100000001</v>
      </c>
      <c r="D65" s="18">
        <f t="shared" si="9"/>
        <v>8728204.1000000015</v>
      </c>
      <c r="E65" s="19">
        <f t="shared" si="10"/>
        <v>108.04404375334846</v>
      </c>
    </row>
    <row r="66" spans="1:5" ht="15" customHeight="1" x14ac:dyDescent="0.3">
      <c r="A66" s="24" t="s">
        <v>59</v>
      </c>
      <c r="B66" s="18">
        <f>[4]SCF!C63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[4]SCF!C64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30429180</v>
      </c>
      <c r="C68" s="31">
        <v>16806580.100000001</v>
      </c>
      <c r="D68" s="31">
        <f t="shared" ref="D68" si="11">+C68-B68</f>
        <v>-13622599.899999999</v>
      </c>
      <c r="E68" s="32">
        <f t="shared" ref="E68" si="12">+D68/B68*100</f>
        <v>-44.768212288336393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[4]SCF!C67</f>
        <v>12541513</v>
      </c>
      <c r="C70" s="15">
        <v>6191893.3299999991</v>
      </c>
      <c r="D70" s="15">
        <f t="shared" ref="D70:D82" si="13">+C70-B70</f>
        <v>-6349619.6700000009</v>
      </c>
      <c r="E70" s="16">
        <f t="shared" ref="E70:E82" si="14">+D70/B70*100</f>
        <v>-50.628817033479145</v>
      </c>
    </row>
    <row r="71" spans="1:5" ht="15" customHeight="1" x14ac:dyDescent="0.3">
      <c r="A71" s="17" t="s">
        <v>14</v>
      </c>
      <c r="B71" s="18">
        <f>[4]SCF!C68</f>
        <v>10036587.470000001</v>
      </c>
      <c r="C71" s="18">
        <v>4958701.5199999996</v>
      </c>
      <c r="D71" s="18">
        <f t="shared" si="13"/>
        <v>-5077885.9500000011</v>
      </c>
      <c r="E71" s="19">
        <f t="shared" ref="E71:E81" si="15">IFERROR(+D71/B71*100,0)</f>
        <v>-50.593749769810955</v>
      </c>
    </row>
    <row r="72" spans="1:5" ht="15" customHeight="1" x14ac:dyDescent="0.3">
      <c r="A72" s="17" t="s">
        <v>15</v>
      </c>
      <c r="B72" s="18">
        <f>[4]SCF!C69</f>
        <v>95693.53</v>
      </c>
      <c r="C72" s="18">
        <v>47157.880000000005</v>
      </c>
      <c r="D72" s="18">
        <f t="shared" si="13"/>
        <v>-48535.649999999994</v>
      </c>
      <c r="E72" s="19">
        <f t="shared" si="15"/>
        <v>-50.719886704984127</v>
      </c>
    </row>
    <row r="73" spans="1:5" ht="15" customHeight="1" x14ac:dyDescent="0.3">
      <c r="A73" s="17" t="s">
        <v>16</v>
      </c>
      <c r="B73" s="18">
        <f>[4]SCF!C70</f>
        <v>0</v>
      </c>
      <c r="C73" s="18">
        <v>0</v>
      </c>
      <c r="D73" s="18">
        <f t="shared" si="13"/>
        <v>0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[4]SCF!C71</f>
        <v>0</v>
      </c>
      <c r="C74" s="18">
        <v>0</v>
      </c>
      <c r="D74" s="18">
        <f t="shared" si="13"/>
        <v>0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[4]SCF!C72</f>
        <v>2409232</v>
      </c>
      <c r="C75" s="18">
        <v>1186033.93</v>
      </c>
      <c r="D75" s="18">
        <f t="shared" si="13"/>
        <v>-1223198.07</v>
      </c>
      <c r="E75" s="19">
        <f t="shared" si="15"/>
        <v>-50.771286036380062</v>
      </c>
    </row>
    <row r="76" spans="1:5" ht="15" customHeight="1" x14ac:dyDescent="0.3">
      <c r="A76" s="17" t="s">
        <v>19</v>
      </c>
      <c r="B76" s="18">
        <f>[4]SCF!C73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[4]SCF!C74</f>
        <v>5581997</v>
      </c>
      <c r="C77" s="18">
        <v>171162.34</v>
      </c>
      <c r="D77" s="18">
        <f t="shared" ref="D77:D81" si="16">C77-B77</f>
        <v>-5410834.6600000001</v>
      </c>
      <c r="E77" s="19">
        <f t="shared" si="15"/>
        <v>-96.933671945721215</v>
      </c>
    </row>
    <row r="78" spans="1:5" x14ac:dyDescent="0.3">
      <c r="A78" s="24" t="s">
        <v>66</v>
      </c>
      <c r="B78" s="18">
        <f>[4]SCF!C75</f>
        <v>16685472.289999999</v>
      </c>
      <c r="C78" s="18">
        <v>14185390.359999999</v>
      </c>
      <c r="D78" s="18">
        <f t="shared" si="16"/>
        <v>-2500081.9299999997</v>
      </c>
      <c r="E78" s="19">
        <f t="shared" si="15"/>
        <v>-14.983585040612596</v>
      </c>
    </row>
    <row r="79" spans="1:5" ht="15" customHeight="1" x14ac:dyDescent="0.3">
      <c r="A79" s="24" t="s">
        <v>67</v>
      </c>
      <c r="B79" s="18">
        <f>[4]SCF!C76</f>
        <v>0</v>
      </c>
      <c r="C79" s="18">
        <v>0</v>
      </c>
      <c r="D79" s="18">
        <f t="shared" si="16"/>
        <v>0</v>
      </c>
      <c r="E79" s="19">
        <f t="shared" si="15"/>
        <v>0</v>
      </c>
    </row>
    <row r="80" spans="1:5" x14ac:dyDescent="0.3">
      <c r="A80" s="24" t="s">
        <v>68</v>
      </c>
      <c r="B80" s="18">
        <f>[4]SCF!C77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[4]SCF!C78</f>
        <v>0</v>
      </c>
      <c r="C81" s="18">
        <v>0</v>
      </c>
      <c r="D81" s="18">
        <f t="shared" si="16"/>
        <v>0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34808982.289999999</v>
      </c>
      <c r="C82" s="31">
        <v>20548446.029999997</v>
      </c>
      <c r="D82" s="31">
        <f t="shared" si="13"/>
        <v>-14260536.260000002</v>
      </c>
      <c r="E82" s="32">
        <f t="shared" si="14"/>
        <v>-40.967978153434267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[4]SCF!C81</f>
        <v>0</v>
      </c>
      <c r="C84" s="18">
        <v>0</v>
      </c>
      <c r="D84" s="18">
        <f t="shared" ref="D84:D88" si="17">+C84-B84</f>
        <v>0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[4]SCF!C82</f>
        <v>109652980</v>
      </c>
      <c r="C85" s="18">
        <v>0</v>
      </c>
      <c r="D85" s="18">
        <f t="shared" si="17"/>
        <v>-109652980</v>
      </c>
      <c r="E85" s="19">
        <f t="shared" si="18"/>
        <v>-100</v>
      </c>
    </row>
    <row r="86" spans="1:5" ht="15" customHeight="1" x14ac:dyDescent="0.3">
      <c r="A86" s="24" t="s">
        <v>74</v>
      </c>
      <c r="B86" s="18">
        <f>[4]SCF!C83</f>
        <v>26105300</v>
      </c>
      <c r="C86" s="18">
        <v>8516559.4800000004</v>
      </c>
      <c r="D86" s="18">
        <f t="shared" si="17"/>
        <v>-17588740.52</v>
      </c>
      <c r="E86" s="19">
        <f t="shared" si="18"/>
        <v>-67.376128678850648</v>
      </c>
    </row>
    <row r="87" spans="1:5" ht="15" customHeight="1" x14ac:dyDescent="0.3">
      <c r="A87" s="30" t="s">
        <v>75</v>
      </c>
      <c r="B87" s="33">
        <f>+B84+B85+B86</f>
        <v>135758280</v>
      </c>
      <c r="C87" s="31">
        <v>8516559.4800000004</v>
      </c>
      <c r="D87" s="31">
        <f t="shared" si="17"/>
        <v>-127241720.52</v>
      </c>
      <c r="E87" s="32">
        <f>+D87/B87*100</f>
        <v>-93.726673997342928</v>
      </c>
    </row>
    <row r="88" spans="1:5" ht="18" customHeight="1" x14ac:dyDescent="0.3">
      <c r="A88" s="25" t="s">
        <v>76</v>
      </c>
      <c r="B88" s="27">
        <f>+B45+B46+B68+B82+B87</f>
        <v>560806108.28999996</v>
      </c>
      <c r="C88" s="27">
        <v>240659642.85999998</v>
      </c>
      <c r="D88" s="27">
        <f t="shared" si="17"/>
        <v>-320146465.42999995</v>
      </c>
      <c r="E88" s="28">
        <f>+D88/B88*100</f>
        <v>-57.08683637669084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[4]SCF!C88</f>
        <v>0</v>
      </c>
      <c r="C91" s="18">
        <v>0</v>
      </c>
      <c r="D91" s="18">
        <f t="shared" ref="D91:D98" si="19">+C91-B91</f>
        <v>0</v>
      </c>
      <c r="E91" s="19">
        <f>IFERROR(+D91/B91*100,0)</f>
        <v>0</v>
      </c>
    </row>
    <row r="92" spans="1:5" ht="15" customHeight="1" x14ac:dyDescent="0.3">
      <c r="A92" s="24" t="s">
        <v>79</v>
      </c>
      <c r="B92" s="18">
        <f>[4]SCF!C89</f>
        <v>4107799</v>
      </c>
      <c r="C92" s="18">
        <v>245000</v>
      </c>
      <c r="D92" s="18">
        <f t="shared" si="19"/>
        <v>-3862799</v>
      </c>
      <c r="E92" s="19">
        <f t="shared" ref="E92:E97" si="20">IFERROR(+D92/B92*100,0)</f>
        <v>-94.035735438856676</v>
      </c>
    </row>
    <row r="93" spans="1:5" ht="15" customHeight="1" x14ac:dyDescent="0.3">
      <c r="A93" s="24" t="s">
        <v>80</v>
      </c>
      <c r="B93" s="18">
        <f>[4]SCF!C90</f>
        <v>18000000</v>
      </c>
      <c r="C93" s="18">
        <v>9000000</v>
      </c>
      <c r="D93" s="18">
        <f t="shared" si="19"/>
        <v>-9000000</v>
      </c>
      <c r="E93" s="19">
        <f t="shared" si="20"/>
        <v>-50</v>
      </c>
    </row>
    <row r="94" spans="1:5" ht="15" customHeight="1" x14ac:dyDescent="0.3">
      <c r="A94" s="24" t="s">
        <v>81</v>
      </c>
      <c r="B94" s="18">
        <f>[4]SCF!C91</f>
        <v>0</v>
      </c>
      <c r="C94" s="18">
        <v>-1584052.2200000002</v>
      </c>
      <c r="D94" s="18">
        <f t="shared" si="19"/>
        <v>-1584052.2200000002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[4]SCF!C92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[4]SCF!C93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[4]SCF!C94</f>
        <v>1341876</v>
      </c>
      <c r="C97" s="18">
        <v>6767463.2800000003</v>
      </c>
      <c r="D97" s="18">
        <f t="shared" si="19"/>
        <v>5425587.2800000003</v>
      </c>
      <c r="E97" s="19">
        <f t="shared" si="20"/>
        <v>404.32851321582621</v>
      </c>
    </row>
    <row r="98" spans="1:5" ht="15" customHeight="1" x14ac:dyDescent="0.3">
      <c r="A98" s="30" t="s">
        <v>85</v>
      </c>
      <c r="B98" s="33">
        <f>SUM(B91:B97)</f>
        <v>23449675</v>
      </c>
      <c r="C98" s="31">
        <v>14428411.059999999</v>
      </c>
      <c r="D98" s="31">
        <f t="shared" si="19"/>
        <v>-9021263.9400000013</v>
      </c>
      <c r="E98" s="32">
        <f t="shared" ref="E98" si="21">+D98/B98*100</f>
        <v>-38.470741875953514</v>
      </c>
    </row>
    <row r="99" spans="1:5" ht="15" customHeight="1" x14ac:dyDescent="0.3">
      <c r="A99" s="34" t="s">
        <v>86</v>
      </c>
      <c r="B99" s="35">
        <f>+B42-B88-B98</f>
        <v>1058867</v>
      </c>
      <c r="C99" s="36">
        <v>43752703.450000018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[4]SCF!$C$97</f>
        <v>21631794.050000001</v>
      </c>
      <c r="C100" s="18">
        <v>21631794.050000001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22690661.050000001</v>
      </c>
      <c r="C101" s="36">
        <v>65384497.500000015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101"/>
  <sheetViews>
    <sheetView showGridLines="0" zoomScaleNormal="100" workbookViewId="0">
      <selection activeCell="F85" sqref="F1:K1048576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SURNECO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+[5]SCF!$C$2</f>
        <v>SURNECO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[5]SCF!C12</f>
        <v>3013869594</v>
      </c>
      <c r="C16" s="15">
        <v>1471478067</v>
      </c>
      <c r="D16" s="15">
        <f>+C16-B16</f>
        <v>-1542391527</v>
      </c>
      <c r="E16" s="16">
        <f t="shared" ref="E16:E42" si="0">+D16/B16*100</f>
        <v>-51.176452029330896</v>
      </c>
    </row>
    <row r="17" spans="1:5" ht="15" customHeight="1" x14ac:dyDescent="0.3">
      <c r="A17" s="17" t="s">
        <v>11</v>
      </c>
      <c r="B17" s="18">
        <f>[5]SCF!C13</f>
        <v>2568410108</v>
      </c>
      <c r="C17" s="18">
        <v>1279068507</v>
      </c>
      <c r="D17" s="18">
        <f t="shared" ref="D17:D42" si="1">+C17-B17</f>
        <v>-1289341601</v>
      </c>
      <c r="E17" s="19">
        <f t="shared" ref="E17:E18" si="2">IFERROR(+D17/B17*100,0)</f>
        <v>-50.199989362446473</v>
      </c>
    </row>
    <row r="18" spans="1:5" ht="15" customHeight="1" x14ac:dyDescent="0.3">
      <c r="A18" s="17" t="s">
        <v>12</v>
      </c>
      <c r="B18" s="18">
        <f>[5]SCF!C14</f>
        <v>43483036</v>
      </c>
      <c r="C18" s="18">
        <v>20986510</v>
      </c>
      <c r="D18" s="18">
        <f t="shared" si="1"/>
        <v>-22496526</v>
      </c>
      <c r="E18" s="19">
        <f t="shared" si="2"/>
        <v>-51.736327702601081</v>
      </c>
    </row>
    <row r="19" spans="1:5" ht="15" customHeight="1" x14ac:dyDescent="0.3">
      <c r="A19" s="20" t="s">
        <v>13</v>
      </c>
      <c r="B19" s="15">
        <f>[5]SCF!C15</f>
        <v>46579547</v>
      </c>
      <c r="C19" s="21">
        <v>19501666</v>
      </c>
      <c r="D19" s="21">
        <f t="shared" si="1"/>
        <v>-27077881</v>
      </c>
      <c r="E19" s="22">
        <f t="shared" si="0"/>
        <v>-58.132555475475101</v>
      </c>
    </row>
    <row r="20" spans="1:5" ht="15" customHeight="1" x14ac:dyDescent="0.3">
      <c r="A20" s="23" t="s">
        <v>14</v>
      </c>
      <c r="B20" s="18">
        <f>[5]SCF!C16</f>
        <v>37276182</v>
      </c>
      <c r="C20" s="18">
        <v>15707249</v>
      </c>
      <c r="D20" s="18">
        <f t="shared" si="1"/>
        <v>-21568933</v>
      </c>
      <c r="E20" s="19">
        <f t="shared" ref="E20:E28" si="3">IFERROR(+D20/B20*100,0)</f>
        <v>-57.862505875735884</v>
      </c>
    </row>
    <row r="21" spans="1:5" ht="15" customHeight="1" x14ac:dyDescent="0.3">
      <c r="A21" s="23" t="s">
        <v>15</v>
      </c>
      <c r="B21" s="18">
        <f>[5]SCF!C17</f>
        <v>355409</v>
      </c>
      <c r="C21" s="18">
        <v>145838</v>
      </c>
      <c r="D21" s="18">
        <f t="shared" si="1"/>
        <v>-209571</v>
      </c>
      <c r="E21" s="19">
        <f t="shared" si="3"/>
        <v>-58.966148859483013</v>
      </c>
    </row>
    <row r="22" spans="1:5" ht="15" customHeight="1" x14ac:dyDescent="0.3">
      <c r="A22" s="23" t="s">
        <v>16</v>
      </c>
      <c r="B22" s="18">
        <f>[5]SCF!C18</f>
        <v>0</v>
      </c>
      <c r="C22" s="18">
        <v>0</v>
      </c>
      <c r="D22" s="18">
        <f t="shared" si="1"/>
        <v>0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[5]SCF!C19</f>
        <v>0</v>
      </c>
      <c r="C23" s="18">
        <v>0</v>
      </c>
      <c r="D23" s="18">
        <f t="shared" si="1"/>
        <v>0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[5]SCF!C20</f>
        <v>8947956</v>
      </c>
      <c r="C24" s="18">
        <v>3648579</v>
      </c>
      <c r="D24" s="18">
        <f t="shared" si="1"/>
        <v>-5299377</v>
      </c>
      <c r="E24" s="19">
        <f t="shared" si="3"/>
        <v>-59.224441872534918</v>
      </c>
    </row>
    <row r="25" spans="1:5" ht="15" customHeight="1" x14ac:dyDescent="0.3">
      <c r="A25" s="23" t="s">
        <v>19</v>
      </c>
      <c r="B25" s="18">
        <f>[5]SCF!C21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[5]SCF!C22</f>
        <v>20508013</v>
      </c>
      <c r="C26" s="18">
        <v>1448472</v>
      </c>
      <c r="D26" s="18">
        <f t="shared" si="1"/>
        <v>-19059541</v>
      </c>
      <c r="E26" s="19">
        <f t="shared" si="3"/>
        <v>-92.937043681413698</v>
      </c>
    </row>
    <row r="27" spans="1:5" ht="15" customHeight="1" x14ac:dyDescent="0.3">
      <c r="A27" s="17" t="s">
        <v>21</v>
      </c>
      <c r="B27" s="18">
        <f>[5]SCF!C23</f>
        <v>333952148</v>
      </c>
      <c r="C27" s="18">
        <v>149945225</v>
      </c>
      <c r="D27" s="18">
        <f t="shared" si="1"/>
        <v>-184006923</v>
      </c>
      <c r="E27" s="19">
        <f t="shared" si="3"/>
        <v>-55.099787230594487</v>
      </c>
    </row>
    <row r="28" spans="1:5" ht="15" customHeight="1" x14ac:dyDescent="0.3">
      <c r="A28" s="17" t="s">
        <v>22</v>
      </c>
      <c r="B28" s="18">
        <f>[5]SCF!C24</f>
        <v>936742</v>
      </c>
      <c r="C28" s="18">
        <v>527687</v>
      </c>
      <c r="D28" s="18">
        <f t="shared" si="1"/>
        <v>-409055</v>
      </c>
      <c r="E28" s="19">
        <f t="shared" si="3"/>
        <v>-43.667840237760238</v>
      </c>
    </row>
    <row r="29" spans="1:5" ht="15" customHeight="1" x14ac:dyDescent="0.3">
      <c r="A29" s="14" t="s">
        <v>23</v>
      </c>
      <c r="B29" s="15">
        <f>[5]SCF!C25</f>
        <v>29936402</v>
      </c>
      <c r="C29" s="15">
        <v>16346533</v>
      </c>
      <c r="D29" s="15">
        <f t="shared" si="1"/>
        <v>-13589869</v>
      </c>
      <c r="E29" s="16">
        <f t="shared" si="0"/>
        <v>-45.395799401678268</v>
      </c>
    </row>
    <row r="30" spans="1:5" ht="15" customHeight="1" x14ac:dyDescent="0.3">
      <c r="A30" s="17" t="s">
        <v>24</v>
      </c>
      <c r="B30" s="18">
        <f>[5]SCF!C26</f>
        <v>22960404</v>
      </c>
      <c r="C30" s="18">
        <v>12171737</v>
      </c>
      <c r="D30" s="18">
        <f t="shared" si="1"/>
        <v>-10788667</v>
      </c>
      <c r="E30" s="19">
        <f t="shared" ref="E30:E32" si="4">IFERROR(+D30/B30*100,0)</f>
        <v>-46.988140975219771</v>
      </c>
    </row>
    <row r="31" spans="1:5" ht="15" customHeight="1" x14ac:dyDescent="0.3">
      <c r="A31" s="17" t="s">
        <v>25</v>
      </c>
      <c r="B31" s="18">
        <f>[5]SCF!C27</f>
        <v>0</v>
      </c>
      <c r="C31" s="18">
        <v>0</v>
      </c>
      <c r="D31" s="18">
        <f t="shared" si="1"/>
        <v>0</v>
      </c>
      <c r="E31" s="19">
        <f t="shared" si="4"/>
        <v>0</v>
      </c>
    </row>
    <row r="32" spans="1:5" x14ac:dyDescent="0.3">
      <c r="A32" s="17" t="s">
        <v>26</v>
      </c>
      <c r="B32" s="18">
        <f>[5]SCF!C28</f>
        <v>6975998</v>
      </c>
      <c r="C32" s="18">
        <v>4174796</v>
      </c>
      <c r="D32" s="18">
        <f t="shared" si="1"/>
        <v>-2801202</v>
      </c>
      <c r="E32" s="19">
        <f t="shared" si="4"/>
        <v>-40.154856695773134</v>
      </c>
    </row>
    <row r="33" spans="1:5" x14ac:dyDescent="0.3">
      <c r="A33" s="14" t="s">
        <v>27</v>
      </c>
      <c r="B33" s="15">
        <f>[5]SCF!C29</f>
        <v>516879454</v>
      </c>
      <c r="C33" s="15">
        <v>426059268</v>
      </c>
      <c r="D33" s="15">
        <f t="shared" si="1"/>
        <v>-90820186</v>
      </c>
      <c r="E33" s="16">
        <f t="shared" si="0"/>
        <v>-17.570864018131392</v>
      </c>
    </row>
    <row r="34" spans="1:5" ht="15" customHeight="1" x14ac:dyDescent="0.3">
      <c r="A34" s="17" t="s">
        <v>28</v>
      </c>
      <c r="B34" s="18">
        <f>[5]SCF!C30</f>
        <v>366879454</v>
      </c>
      <c r="C34" s="18">
        <v>57059268</v>
      </c>
      <c r="D34" s="18">
        <f t="shared" si="1"/>
        <v>-309820186</v>
      </c>
      <c r="E34" s="19">
        <f t="shared" ref="E34:E41" si="5">IFERROR(+D34/B34*100,0)</f>
        <v>-84.447407076657939</v>
      </c>
    </row>
    <row r="35" spans="1:5" ht="15" customHeight="1" x14ac:dyDescent="0.3">
      <c r="A35" s="17" t="s">
        <v>29</v>
      </c>
      <c r="B35" s="18">
        <f>[5]SCF!C31</f>
        <v>150000000</v>
      </c>
      <c r="C35" s="18">
        <v>369000000</v>
      </c>
      <c r="D35" s="18">
        <f t="shared" si="1"/>
        <v>219000000</v>
      </c>
      <c r="E35" s="19">
        <f t="shared" si="5"/>
        <v>146</v>
      </c>
    </row>
    <row r="36" spans="1:5" ht="20.399999999999999" customHeight="1" x14ac:dyDescent="0.3">
      <c r="A36" s="17" t="s">
        <v>30</v>
      </c>
      <c r="B36" s="18">
        <f>[5]SCF!C32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[5]SCF!C33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[5]SCF!C34</f>
        <v>15000000</v>
      </c>
      <c r="C38" s="18">
        <v>0</v>
      </c>
      <c r="D38" s="18">
        <f t="shared" si="1"/>
        <v>-15000000</v>
      </c>
      <c r="E38" s="19">
        <f t="shared" si="5"/>
        <v>-100</v>
      </c>
    </row>
    <row r="39" spans="1:5" ht="15" customHeight="1" x14ac:dyDescent="0.3">
      <c r="A39" s="24" t="s">
        <v>33</v>
      </c>
      <c r="B39" s="18">
        <f>[5]SCF!C35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[5]SCF!C36</f>
        <v>26758955</v>
      </c>
      <c r="C40" s="18">
        <v>100403173</v>
      </c>
      <c r="D40" s="18">
        <f t="shared" si="1"/>
        <v>73644218</v>
      </c>
      <c r="E40" s="19">
        <f t="shared" si="5"/>
        <v>275.21335567850088</v>
      </c>
    </row>
    <row r="41" spans="1:5" ht="15" customHeight="1" x14ac:dyDescent="0.3">
      <c r="A41" s="24" t="s">
        <v>35</v>
      </c>
      <c r="B41" s="18">
        <f>[5]SCF!C37</f>
        <v>0</v>
      </c>
      <c r="C41" s="18">
        <v>26953965</v>
      </c>
      <c r="D41" s="18">
        <f t="shared" si="1"/>
        <v>26953965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[5]SCF!C38</f>
        <v>3602444405</v>
      </c>
      <c r="C42" s="27">
        <v>2041241006</v>
      </c>
      <c r="D42" s="27">
        <f t="shared" si="1"/>
        <v>-1561203399</v>
      </c>
      <c r="E42" s="28">
        <f t="shared" si="0"/>
        <v>-43.337334972696127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[5]SCF!C41</f>
        <v>2433576593</v>
      </c>
      <c r="C45" s="18">
        <v>1143758163</v>
      </c>
      <c r="D45" s="18">
        <f>C45-B45</f>
        <v>-1289818430</v>
      </c>
      <c r="E45" s="19">
        <f>IFERROR(+D45/B45*100,0)</f>
        <v>-53.00093836002803</v>
      </c>
    </row>
    <row r="46" spans="1:5" ht="15" customHeight="1" x14ac:dyDescent="0.3">
      <c r="A46" s="14" t="s">
        <v>39</v>
      </c>
      <c r="B46" s="15">
        <f>[5]SCF!C42</f>
        <v>168029309</v>
      </c>
      <c r="C46" s="15">
        <v>71607812</v>
      </c>
      <c r="D46" s="15">
        <f t="shared" ref="D46:D61" si="6">+B46-C46</f>
        <v>96421497</v>
      </c>
      <c r="E46" s="16">
        <f t="shared" ref="E46" si="7">+D46/B46*100</f>
        <v>57.383737143143286</v>
      </c>
    </row>
    <row r="47" spans="1:5" ht="15" customHeight="1" x14ac:dyDescent="0.3">
      <c r="A47" s="17" t="s">
        <v>40</v>
      </c>
      <c r="B47" s="18">
        <f>[5]SCF!C43</f>
        <v>81777575</v>
      </c>
      <c r="C47" s="18">
        <v>37598665</v>
      </c>
      <c r="D47" s="18">
        <f t="shared" si="6"/>
        <v>44178910</v>
      </c>
      <c r="E47" s="19">
        <f t="shared" ref="E47:E61" si="8">IFERROR(+D47/B47*100,0)</f>
        <v>54.02325759843086</v>
      </c>
    </row>
    <row r="48" spans="1:5" ht="15" customHeight="1" x14ac:dyDescent="0.3">
      <c r="A48" s="17" t="s">
        <v>41</v>
      </c>
      <c r="B48" s="18">
        <f>[5]SCF!C44</f>
        <v>7757388</v>
      </c>
      <c r="C48" s="18">
        <v>3968246</v>
      </c>
      <c r="D48" s="18">
        <f t="shared" si="6"/>
        <v>3789142</v>
      </c>
      <c r="E48" s="19">
        <f t="shared" si="8"/>
        <v>48.845590809690066</v>
      </c>
    </row>
    <row r="49" spans="1:5" ht="15" customHeight="1" x14ac:dyDescent="0.3">
      <c r="A49" s="17" t="s">
        <v>42</v>
      </c>
      <c r="B49" s="18">
        <f>[5]SCF!C45</f>
        <v>15490132</v>
      </c>
      <c r="C49" s="18">
        <v>7795617</v>
      </c>
      <c r="D49" s="18">
        <f t="shared" si="6"/>
        <v>7694515</v>
      </c>
      <c r="E49" s="19">
        <f t="shared" si="8"/>
        <v>49.673656751278813</v>
      </c>
    </row>
    <row r="50" spans="1:5" ht="15" customHeight="1" x14ac:dyDescent="0.3">
      <c r="A50" s="17" t="s">
        <v>43</v>
      </c>
      <c r="B50" s="18">
        <f>[5]SCF!C46</f>
        <v>5304168</v>
      </c>
      <c r="C50" s="18">
        <v>2873704</v>
      </c>
      <c r="D50" s="18">
        <f t="shared" si="6"/>
        <v>2430464</v>
      </c>
      <c r="E50" s="19">
        <f t="shared" si="8"/>
        <v>45.821776384156756</v>
      </c>
    </row>
    <row r="51" spans="1:5" ht="15" customHeight="1" x14ac:dyDescent="0.3">
      <c r="A51" s="17" t="s">
        <v>44</v>
      </c>
      <c r="B51" s="18">
        <f>[5]SCF!C47</f>
        <v>5702921</v>
      </c>
      <c r="C51" s="18">
        <v>2096423</v>
      </c>
      <c r="D51" s="18">
        <f t="shared" si="6"/>
        <v>3606498</v>
      </c>
      <c r="E51" s="19">
        <f t="shared" si="8"/>
        <v>63.239487273276275</v>
      </c>
    </row>
    <row r="52" spans="1:5" x14ac:dyDescent="0.3">
      <c r="A52" s="17" t="s">
        <v>45</v>
      </c>
      <c r="B52" s="18">
        <f>[5]SCF!C48</f>
        <v>3090000</v>
      </c>
      <c r="C52" s="18">
        <v>465900</v>
      </c>
      <c r="D52" s="18">
        <f t="shared" si="6"/>
        <v>2624100</v>
      </c>
      <c r="E52" s="19">
        <f t="shared" si="8"/>
        <v>84.922330097087382</v>
      </c>
    </row>
    <row r="53" spans="1:5" ht="15" customHeight="1" x14ac:dyDescent="0.3">
      <c r="A53" s="17" t="s">
        <v>46</v>
      </c>
      <c r="B53" s="18">
        <f>[5]SCF!C49</f>
        <v>6144727</v>
      </c>
      <c r="C53" s="18">
        <v>4156841</v>
      </c>
      <c r="D53" s="18">
        <f t="shared" si="6"/>
        <v>1987886</v>
      </c>
      <c r="E53" s="19">
        <f t="shared" si="8"/>
        <v>32.351087363197742</v>
      </c>
    </row>
    <row r="54" spans="1:5" ht="15" customHeight="1" x14ac:dyDescent="0.3">
      <c r="A54" s="17" t="s">
        <v>47</v>
      </c>
      <c r="B54" s="18">
        <f>[5]SCF!C50</f>
        <v>9430042</v>
      </c>
      <c r="C54" s="18">
        <v>3057426</v>
      </c>
      <c r="D54" s="18">
        <f t="shared" si="6"/>
        <v>6372616</v>
      </c>
      <c r="E54" s="19">
        <f t="shared" si="8"/>
        <v>67.577811424381778</v>
      </c>
    </row>
    <row r="55" spans="1:5" ht="15" customHeight="1" x14ac:dyDescent="0.3">
      <c r="A55" s="17" t="s">
        <v>48</v>
      </c>
      <c r="B55" s="18">
        <f>[5]SCF!C51</f>
        <v>2226000</v>
      </c>
      <c r="C55" s="18">
        <v>1120755</v>
      </c>
      <c r="D55" s="18">
        <f t="shared" si="6"/>
        <v>1105245</v>
      </c>
      <c r="E55" s="19">
        <f t="shared" si="8"/>
        <v>49.651617250673851</v>
      </c>
    </row>
    <row r="56" spans="1:5" ht="15" customHeight="1" x14ac:dyDescent="0.3">
      <c r="A56" s="17" t="s">
        <v>49</v>
      </c>
      <c r="B56" s="18">
        <f>[5]SCF!C52</f>
        <v>3450000</v>
      </c>
      <c r="C56" s="18">
        <v>1581330</v>
      </c>
      <c r="D56" s="18">
        <f t="shared" si="6"/>
        <v>1868670</v>
      </c>
      <c r="E56" s="19">
        <f t="shared" si="8"/>
        <v>54.164347826086953</v>
      </c>
    </row>
    <row r="57" spans="1:5" ht="15" customHeight="1" x14ac:dyDescent="0.3">
      <c r="A57" s="17" t="s">
        <v>50</v>
      </c>
      <c r="B57" s="18">
        <f>[5]SCF!C53</f>
        <v>14454080</v>
      </c>
      <c r="C57" s="18">
        <v>3197337</v>
      </c>
      <c r="D57" s="18">
        <f t="shared" si="6"/>
        <v>11256743</v>
      </c>
      <c r="E57" s="19">
        <f t="shared" si="8"/>
        <v>77.879346177688234</v>
      </c>
    </row>
    <row r="58" spans="1:5" ht="15" customHeight="1" x14ac:dyDescent="0.3">
      <c r="A58" s="17" t="s">
        <v>51</v>
      </c>
      <c r="B58" s="18">
        <f>[5]SCF!C54</f>
        <v>830000</v>
      </c>
      <c r="C58" s="18">
        <v>852448</v>
      </c>
      <c r="D58" s="18">
        <f t="shared" si="6"/>
        <v>-22448</v>
      </c>
      <c r="E58" s="19">
        <f t="shared" si="8"/>
        <v>-2.7045783132530121</v>
      </c>
    </row>
    <row r="59" spans="1:5" ht="15" customHeight="1" x14ac:dyDescent="0.3">
      <c r="A59" s="17" t="s">
        <v>52</v>
      </c>
      <c r="B59" s="18">
        <f>[5]SCF!C55</f>
        <v>7531700</v>
      </c>
      <c r="C59" s="18">
        <v>1492398</v>
      </c>
      <c r="D59" s="18">
        <f t="shared" si="6"/>
        <v>6039302</v>
      </c>
      <c r="E59" s="19">
        <f t="shared" si="8"/>
        <v>80.185110931131092</v>
      </c>
    </row>
    <row r="60" spans="1:5" ht="15" customHeight="1" x14ac:dyDescent="0.3">
      <c r="A60" s="17" t="s">
        <v>53</v>
      </c>
      <c r="B60" s="18">
        <f>[5]SCF!C56</f>
        <v>2040410</v>
      </c>
      <c r="C60" s="18">
        <v>750221</v>
      </c>
      <c r="D60" s="18">
        <f t="shared" si="6"/>
        <v>1290189</v>
      </c>
      <c r="E60" s="19">
        <f t="shared" si="8"/>
        <v>63.231850461426873</v>
      </c>
    </row>
    <row r="61" spans="1:5" ht="15" customHeight="1" x14ac:dyDescent="0.3">
      <c r="A61" s="17" t="s">
        <v>54</v>
      </c>
      <c r="B61" s="18">
        <f>[5]SCF!C57</f>
        <v>2800166</v>
      </c>
      <c r="C61" s="18">
        <v>600501</v>
      </c>
      <c r="D61" s="18">
        <f t="shared" si="6"/>
        <v>2199665</v>
      </c>
      <c r="E61" s="19">
        <f t="shared" si="8"/>
        <v>78.55480710786432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[5]SCF!C60</f>
        <v>30177640</v>
      </c>
      <c r="C63" s="18">
        <v>12603260</v>
      </c>
      <c r="D63" s="18">
        <f t="shared" ref="D63:D67" si="9">C63-B63</f>
        <v>-17574380</v>
      </c>
      <c r="E63" s="19">
        <f t="shared" ref="E63:E67" si="10">IFERROR(+D63/B63*100,0)</f>
        <v>-58.236429356304868</v>
      </c>
    </row>
    <row r="64" spans="1:5" x14ac:dyDescent="0.3">
      <c r="A64" s="24" t="s">
        <v>57</v>
      </c>
      <c r="B64" s="18">
        <f>[5]SCF!C61</f>
        <v>1143840</v>
      </c>
      <c r="C64" s="18">
        <v>0</v>
      </c>
      <c r="D64" s="18">
        <f t="shared" si="9"/>
        <v>-1143840</v>
      </c>
      <c r="E64" s="19">
        <f t="shared" si="10"/>
        <v>-100</v>
      </c>
    </row>
    <row r="65" spans="1:5" ht="15" customHeight="1" x14ac:dyDescent="0.3">
      <c r="A65" s="24" t="s">
        <v>58</v>
      </c>
      <c r="B65" s="18">
        <f>[5]SCF!C62</f>
        <v>0</v>
      </c>
      <c r="C65" s="18">
        <v>581461</v>
      </c>
      <c r="D65" s="18">
        <f t="shared" si="9"/>
        <v>581461</v>
      </c>
      <c r="E65" s="19">
        <f t="shared" si="10"/>
        <v>0</v>
      </c>
    </row>
    <row r="66" spans="1:5" ht="15" customHeight="1" x14ac:dyDescent="0.3">
      <c r="A66" s="24" t="s">
        <v>59</v>
      </c>
      <c r="B66" s="18">
        <f>[5]SCF!C63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[5]SCF!C64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31321480</v>
      </c>
      <c r="C68" s="31">
        <v>13184721</v>
      </c>
      <c r="D68" s="31">
        <f t="shared" ref="D68" si="11">+C68-B68</f>
        <v>-18136759</v>
      </c>
      <c r="E68" s="32">
        <f t="shared" ref="E68" si="12">+D68/B68*100</f>
        <v>-57.905178810196709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[5]SCF!C67</f>
        <v>46579547</v>
      </c>
      <c r="C70" s="15">
        <v>18254536</v>
      </c>
      <c r="D70" s="15">
        <f t="shared" ref="D70:D82" si="13">+C70-B70</f>
        <v>-28325011</v>
      </c>
      <c r="E70" s="16">
        <f t="shared" ref="E70:E82" si="14">+D70/B70*100</f>
        <v>-60.809975245143541</v>
      </c>
    </row>
    <row r="71" spans="1:5" ht="15" customHeight="1" x14ac:dyDescent="0.3">
      <c r="A71" s="17" t="s">
        <v>14</v>
      </c>
      <c r="B71" s="18">
        <f>[5]SCF!C68</f>
        <v>37276182</v>
      </c>
      <c r="C71" s="18">
        <v>14595144</v>
      </c>
      <c r="D71" s="18">
        <f t="shared" si="13"/>
        <v>-22681038</v>
      </c>
      <c r="E71" s="19">
        <f t="shared" ref="E71:E81" si="15">IFERROR(+D71/B71*100,0)</f>
        <v>-60.845925690565629</v>
      </c>
    </row>
    <row r="72" spans="1:5" ht="15" customHeight="1" x14ac:dyDescent="0.3">
      <c r="A72" s="17" t="s">
        <v>15</v>
      </c>
      <c r="B72" s="18">
        <f>[5]SCF!C69</f>
        <v>355409</v>
      </c>
      <c r="C72" s="18">
        <v>141233</v>
      </c>
      <c r="D72" s="18">
        <f t="shared" si="13"/>
        <v>-214176</v>
      </c>
      <c r="E72" s="19">
        <f t="shared" si="15"/>
        <v>-60.261839176835693</v>
      </c>
    </row>
    <row r="73" spans="1:5" ht="15" customHeight="1" x14ac:dyDescent="0.3">
      <c r="A73" s="17" t="s">
        <v>16</v>
      </c>
      <c r="B73" s="18">
        <f>[5]SCF!C70</f>
        <v>0</v>
      </c>
      <c r="C73" s="18">
        <v>0</v>
      </c>
      <c r="D73" s="18">
        <f t="shared" si="13"/>
        <v>0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[5]SCF!C71</f>
        <v>0</v>
      </c>
      <c r="C74" s="18">
        <v>0</v>
      </c>
      <c r="D74" s="18">
        <f t="shared" si="13"/>
        <v>0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[5]SCF!C72</f>
        <v>8947956</v>
      </c>
      <c r="C75" s="18">
        <v>3518159</v>
      </c>
      <c r="D75" s="18">
        <f t="shared" si="13"/>
        <v>-5429797</v>
      </c>
      <c r="E75" s="19">
        <f t="shared" si="15"/>
        <v>-60.681981449171182</v>
      </c>
    </row>
    <row r="76" spans="1:5" ht="15" customHeight="1" x14ac:dyDescent="0.3">
      <c r="A76" s="17" t="s">
        <v>19</v>
      </c>
      <c r="B76" s="18">
        <f>[5]SCF!C73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[5]SCF!C74</f>
        <v>20508013</v>
      </c>
      <c r="C77" s="18">
        <v>2869205</v>
      </c>
      <c r="D77" s="18">
        <f t="shared" ref="D77:D81" si="16">C77-B77</f>
        <v>-17638808</v>
      </c>
      <c r="E77" s="19">
        <f t="shared" si="15"/>
        <v>-86.009346688048225</v>
      </c>
    </row>
    <row r="78" spans="1:5" x14ac:dyDescent="0.3">
      <c r="A78" s="24" t="s">
        <v>66</v>
      </c>
      <c r="B78" s="18">
        <f>[5]SCF!C75</f>
        <v>333952148</v>
      </c>
      <c r="C78" s="18">
        <v>131018625</v>
      </c>
      <c r="D78" s="18">
        <f t="shared" si="16"/>
        <v>-202933523</v>
      </c>
      <c r="E78" s="19">
        <f t="shared" si="15"/>
        <v>-60.767245910932118</v>
      </c>
    </row>
    <row r="79" spans="1:5" ht="15" customHeight="1" x14ac:dyDescent="0.3">
      <c r="A79" s="24" t="s">
        <v>67</v>
      </c>
      <c r="B79" s="18">
        <f>[5]SCF!C76</f>
        <v>936742</v>
      </c>
      <c r="C79" s="18">
        <v>11863</v>
      </c>
      <c r="D79" s="18">
        <f t="shared" si="16"/>
        <v>-924879</v>
      </c>
      <c r="E79" s="19">
        <f t="shared" si="15"/>
        <v>-98.733589398148041</v>
      </c>
    </row>
    <row r="80" spans="1:5" x14ac:dyDescent="0.3">
      <c r="A80" s="24" t="s">
        <v>68</v>
      </c>
      <c r="B80" s="18">
        <f>[5]SCF!C77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[5]SCF!C78</f>
        <v>0</v>
      </c>
      <c r="C81" s="18">
        <v>392370502.09999996</v>
      </c>
      <c r="D81" s="18">
        <f t="shared" si="16"/>
        <v>392370502.09999996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401976450</v>
      </c>
      <c r="C82" s="31">
        <v>544524731.0999999</v>
      </c>
      <c r="D82" s="31">
        <f t="shared" si="13"/>
        <v>142548281.0999999</v>
      </c>
      <c r="E82" s="32">
        <f t="shared" si="14"/>
        <v>35.461848847115277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[5]SCF!C81</f>
        <v>15000000</v>
      </c>
      <c r="C84" s="18">
        <v>1921796</v>
      </c>
      <c r="D84" s="18">
        <f t="shared" ref="D84:D88" si="17">+C84-B84</f>
        <v>-13078204</v>
      </c>
      <c r="E84" s="19">
        <f t="shared" ref="E84:E86" si="18">IFERROR(+D84/B84*100,0)</f>
        <v>-87.188026666666659</v>
      </c>
    </row>
    <row r="85" spans="1:5" ht="15" customHeight="1" x14ac:dyDescent="0.3">
      <c r="A85" s="24" t="s">
        <v>73</v>
      </c>
      <c r="B85" s="18">
        <f>[5]SCF!C82</f>
        <v>366879454</v>
      </c>
      <c r="C85" s="18">
        <v>5876708</v>
      </c>
      <c r="D85" s="18">
        <f t="shared" si="17"/>
        <v>-361002746</v>
      </c>
      <c r="E85" s="19">
        <f t="shared" si="18"/>
        <v>-98.398191030888299</v>
      </c>
    </row>
    <row r="86" spans="1:5" ht="15" customHeight="1" x14ac:dyDescent="0.3">
      <c r="A86" s="24" t="s">
        <v>74</v>
      </c>
      <c r="B86" s="18">
        <f>[5]SCF!C83</f>
        <v>110000000</v>
      </c>
      <c r="C86" s="18">
        <v>52499245.870000005</v>
      </c>
      <c r="D86" s="18">
        <f t="shared" si="17"/>
        <v>-57500754.129999995</v>
      </c>
      <c r="E86" s="19">
        <f t="shared" si="18"/>
        <v>-52.273412845454537</v>
      </c>
    </row>
    <row r="87" spans="1:5" ht="15" customHeight="1" x14ac:dyDescent="0.3">
      <c r="A87" s="30" t="s">
        <v>75</v>
      </c>
      <c r="B87" s="33">
        <f>+B84+B85+B86</f>
        <v>491879454</v>
      </c>
      <c r="C87" s="31">
        <v>60297749.870000005</v>
      </c>
      <c r="D87" s="31">
        <f t="shared" si="17"/>
        <v>-431581704.13</v>
      </c>
      <c r="E87" s="32">
        <f>+D87/B87*100</f>
        <v>-87.741356265309662</v>
      </c>
    </row>
    <row r="88" spans="1:5" ht="18" customHeight="1" x14ac:dyDescent="0.3">
      <c r="A88" s="25" t="s">
        <v>76</v>
      </c>
      <c r="B88" s="27">
        <f>+B45+B46+B68+B82+B87</f>
        <v>3526783286</v>
      </c>
      <c r="C88" s="27">
        <v>1833373176.9699998</v>
      </c>
      <c r="D88" s="27">
        <f t="shared" si="17"/>
        <v>-1693410109.0300002</v>
      </c>
      <c r="E88" s="28">
        <f>+D88/B88*100</f>
        <v>-48.015712100944782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[5]SCF!C88</f>
        <v>43483036</v>
      </c>
      <c r="C91" s="18">
        <v>17124061</v>
      </c>
      <c r="D91" s="18">
        <f t="shared" ref="D91:D98" si="19">+C91-B91</f>
        <v>-26358975</v>
      </c>
      <c r="E91" s="19">
        <f>IFERROR(+D91/B91*100,0)</f>
        <v>-60.618984838133194</v>
      </c>
    </row>
    <row r="92" spans="1:5" ht="15" customHeight="1" x14ac:dyDescent="0.3">
      <c r="A92" s="24" t="s">
        <v>79</v>
      </c>
      <c r="B92" s="18">
        <f>[5]SCF!C89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[5]SCF!C90</f>
        <v>17500000</v>
      </c>
      <c r="C93" s="18">
        <v>0</v>
      </c>
      <c r="D93" s="18">
        <f t="shared" si="19"/>
        <v>-17500000</v>
      </c>
      <c r="E93" s="19">
        <f t="shared" si="20"/>
        <v>-100</v>
      </c>
    </row>
    <row r="94" spans="1:5" ht="15" customHeight="1" x14ac:dyDescent="0.3">
      <c r="A94" s="24" t="s">
        <v>81</v>
      </c>
      <c r="B94" s="18">
        <f>[5]SCF!C91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[5]SCF!C92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[5]SCF!C93</f>
        <v>0</v>
      </c>
      <c r="C96" s="18">
        <v>57059268</v>
      </c>
      <c r="D96" s="18">
        <f t="shared" si="19"/>
        <v>57059268</v>
      </c>
      <c r="E96" s="19">
        <f t="shared" si="20"/>
        <v>0</v>
      </c>
    </row>
    <row r="97" spans="1:5" x14ac:dyDescent="0.3">
      <c r="A97" s="24" t="s">
        <v>84</v>
      </c>
      <c r="B97" s="18">
        <f>[5]SCF!C94</f>
        <v>22500000</v>
      </c>
      <c r="C97" s="18">
        <v>0</v>
      </c>
      <c r="D97" s="18">
        <f t="shared" si="19"/>
        <v>-22500000</v>
      </c>
      <c r="E97" s="19">
        <f t="shared" si="20"/>
        <v>-100</v>
      </c>
    </row>
    <row r="98" spans="1:5" ht="15" customHeight="1" x14ac:dyDescent="0.3">
      <c r="A98" s="30" t="s">
        <v>85</v>
      </c>
      <c r="B98" s="33">
        <f>SUM(B91:B97)</f>
        <v>83483036</v>
      </c>
      <c r="C98" s="31">
        <v>74183329</v>
      </c>
      <c r="D98" s="31">
        <f t="shared" si="19"/>
        <v>-9299707</v>
      </c>
      <c r="E98" s="32">
        <f t="shared" ref="E98" si="21">+D98/B98*100</f>
        <v>-11.13963679998413</v>
      </c>
    </row>
    <row r="99" spans="1:5" ht="15" customHeight="1" x14ac:dyDescent="0.3">
      <c r="A99" s="34" t="s">
        <v>86</v>
      </c>
      <c r="B99" s="35">
        <f>+B42-B88-B98</f>
        <v>-7821917</v>
      </c>
      <c r="C99" s="36">
        <v>133684500.03000021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[5]SCF!$C$97</f>
        <v>46135371</v>
      </c>
      <c r="C100" s="18">
        <v>53752934.100000001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38313454</v>
      </c>
      <c r="C101" s="36">
        <v>187437434.1300002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01"/>
  <sheetViews>
    <sheetView showGridLines="0" zoomScaleNormal="100" workbookViewId="0">
      <selection activeCell="F85" sqref="F1:K1048576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SURSECO I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+[6]SCF!$C$2</f>
        <v>SURSECO I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[6]SCF!C12</f>
        <v>1236209329.47</v>
      </c>
      <c r="C16" s="15">
        <v>573013898.40999997</v>
      </c>
      <c r="D16" s="15">
        <f>+C16-B16</f>
        <v>-663195431.06000006</v>
      </c>
      <c r="E16" s="16">
        <f t="shared" ref="E16:E42" si="0">+D16/B16*100</f>
        <v>-53.647502510301535</v>
      </c>
    </row>
    <row r="17" spans="1:5" ht="15" customHeight="1" x14ac:dyDescent="0.3">
      <c r="A17" s="17" t="s">
        <v>11</v>
      </c>
      <c r="B17" s="18">
        <f>[6]SCF!C13</f>
        <v>1068088567</v>
      </c>
      <c r="C17" s="18">
        <v>493315932.48000002</v>
      </c>
      <c r="D17" s="18">
        <f t="shared" ref="D17:D42" si="1">+C17-B17</f>
        <v>-574772634.51999998</v>
      </c>
      <c r="E17" s="19">
        <f t="shared" ref="E17:E18" si="2">IFERROR(+D17/B17*100,0)</f>
        <v>-53.813199792447556</v>
      </c>
    </row>
    <row r="18" spans="1:5" ht="15" customHeight="1" x14ac:dyDescent="0.3">
      <c r="A18" s="17" t="s">
        <v>12</v>
      </c>
      <c r="B18" s="18">
        <f>[6]SCF!C14</f>
        <v>33991201</v>
      </c>
      <c r="C18" s="18">
        <v>14723340.26</v>
      </c>
      <c r="D18" s="18">
        <f t="shared" si="1"/>
        <v>-19267860.740000002</v>
      </c>
      <c r="E18" s="19">
        <f t="shared" si="2"/>
        <v>-56.684848352372143</v>
      </c>
    </row>
    <row r="19" spans="1:5" ht="15" customHeight="1" x14ac:dyDescent="0.3">
      <c r="A19" s="20" t="s">
        <v>13</v>
      </c>
      <c r="B19" s="15">
        <f>[6]SCF!C15</f>
        <v>19126417.469999999</v>
      </c>
      <c r="C19" s="21">
        <v>8485900.0299999993</v>
      </c>
      <c r="D19" s="21">
        <f t="shared" si="1"/>
        <v>-10640517.439999999</v>
      </c>
      <c r="E19" s="22">
        <f t="shared" si="0"/>
        <v>-55.632569228867723</v>
      </c>
    </row>
    <row r="20" spans="1:5" ht="15" customHeight="1" x14ac:dyDescent="0.3">
      <c r="A20" s="23" t="s">
        <v>14</v>
      </c>
      <c r="B20" s="18">
        <f>[6]SCF!C16</f>
        <v>15136441.34</v>
      </c>
      <c r="C20" s="18">
        <v>6848931.1199999992</v>
      </c>
      <c r="D20" s="18">
        <f t="shared" si="1"/>
        <v>-8287510.2200000007</v>
      </c>
      <c r="E20" s="19">
        <f t="shared" ref="E20:E28" si="3">IFERROR(+D20/B20*100,0)</f>
        <v>-54.752038698152816</v>
      </c>
    </row>
    <row r="21" spans="1:5" ht="15" customHeight="1" x14ac:dyDescent="0.3">
      <c r="A21" s="23" t="s">
        <v>15</v>
      </c>
      <c r="B21" s="18">
        <f>[6]SCF!C17</f>
        <v>144318.29</v>
      </c>
      <c r="C21" s="18">
        <v>62693.75</v>
      </c>
      <c r="D21" s="18">
        <f t="shared" si="1"/>
        <v>-81624.540000000008</v>
      </c>
      <c r="E21" s="19">
        <f t="shared" si="3"/>
        <v>-56.558693981199468</v>
      </c>
    </row>
    <row r="22" spans="1:5" ht="15" customHeight="1" x14ac:dyDescent="0.3">
      <c r="A22" s="23" t="s">
        <v>16</v>
      </c>
      <c r="B22" s="18">
        <f>[6]SCF!C18</f>
        <v>212232.77</v>
      </c>
      <c r="C22" s="18">
        <v>21.29</v>
      </c>
      <c r="D22" s="18">
        <f t="shared" si="1"/>
        <v>-212211.47999999998</v>
      </c>
      <c r="E22" s="19">
        <f t="shared" si="3"/>
        <v>-99.989968561405476</v>
      </c>
    </row>
    <row r="23" spans="1:5" ht="15" customHeight="1" x14ac:dyDescent="0.3">
      <c r="A23" s="23" t="s">
        <v>17</v>
      </c>
      <c r="B23" s="18">
        <f>[6]SCF!C19</f>
        <v>0</v>
      </c>
      <c r="C23" s="18">
        <v>508.17999999999995</v>
      </c>
      <c r="D23" s="18">
        <f t="shared" si="1"/>
        <v>508.17999999999995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[6]SCF!C20</f>
        <v>3633425.07</v>
      </c>
      <c r="C24" s="18">
        <v>1573745.69</v>
      </c>
      <c r="D24" s="18">
        <f t="shared" si="1"/>
        <v>-2059679.38</v>
      </c>
      <c r="E24" s="19">
        <f t="shared" si="3"/>
        <v>-56.686992034213048</v>
      </c>
    </row>
    <row r="25" spans="1:5" ht="15" customHeight="1" x14ac:dyDescent="0.3">
      <c r="A25" s="23" t="s">
        <v>19</v>
      </c>
      <c r="B25" s="18">
        <f>[6]SCF!C21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[6]SCF!C22</f>
        <v>8344993</v>
      </c>
      <c r="C26" s="18">
        <v>24069.33</v>
      </c>
      <c r="D26" s="18">
        <f t="shared" si="1"/>
        <v>-8320923.6699999999</v>
      </c>
      <c r="E26" s="19">
        <f t="shared" si="3"/>
        <v>-99.711571597483655</v>
      </c>
    </row>
    <row r="27" spans="1:5" ht="15" customHeight="1" x14ac:dyDescent="0.3">
      <c r="A27" s="17" t="s">
        <v>21</v>
      </c>
      <c r="B27" s="18">
        <f>[6]SCF!C23</f>
        <v>103167026</v>
      </c>
      <c r="C27" s="18">
        <v>54959070.040000007</v>
      </c>
      <c r="D27" s="18">
        <f t="shared" si="1"/>
        <v>-48207955.959999993</v>
      </c>
      <c r="E27" s="19">
        <f t="shared" si="3"/>
        <v>-46.728065961695933</v>
      </c>
    </row>
    <row r="28" spans="1:5" ht="15" customHeight="1" x14ac:dyDescent="0.3">
      <c r="A28" s="17" t="s">
        <v>22</v>
      </c>
      <c r="B28" s="18">
        <f>[6]SCF!C24</f>
        <v>3491125</v>
      </c>
      <c r="C28" s="18">
        <v>1505586.27</v>
      </c>
      <c r="D28" s="18">
        <f t="shared" si="1"/>
        <v>-1985538.73</v>
      </c>
      <c r="E28" s="19">
        <f t="shared" si="3"/>
        <v>-56.873893945361452</v>
      </c>
    </row>
    <row r="29" spans="1:5" ht="15" customHeight="1" x14ac:dyDescent="0.3">
      <c r="A29" s="14" t="s">
        <v>23</v>
      </c>
      <c r="B29" s="15">
        <f>[6]SCF!C25</f>
        <v>17845000</v>
      </c>
      <c r="C29" s="15">
        <v>10547409.1</v>
      </c>
      <c r="D29" s="15">
        <f t="shared" si="1"/>
        <v>-7297590.9000000004</v>
      </c>
      <c r="E29" s="16">
        <f t="shared" si="0"/>
        <v>-40.894317175679461</v>
      </c>
    </row>
    <row r="30" spans="1:5" ht="15" customHeight="1" x14ac:dyDescent="0.3">
      <c r="A30" s="17" t="s">
        <v>24</v>
      </c>
      <c r="B30" s="18">
        <f>[6]SCF!C26</f>
        <v>3705000</v>
      </c>
      <c r="C30" s="18">
        <v>2053832.5</v>
      </c>
      <c r="D30" s="18">
        <f t="shared" si="1"/>
        <v>-1651167.5</v>
      </c>
      <c r="E30" s="19">
        <f t="shared" ref="E30:E32" si="4">IFERROR(+D30/B30*100,0)</f>
        <v>-44.565924426450742</v>
      </c>
    </row>
    <row r="31" spans="1:5" ht="15" customHeight="1" x14ac:dyDescent="0.3">
      <c r="A31" s="17" t="s">
        <v>25</v>
      </c>
      <c r="B31" s="18">
        <f>[6]SCF!C27</f>
        <v>140000</v>
      </c>
      <c r="C31" s="18">
        <v>88309.1</v>
      </c>
      <c r="D31" s="18">
        <f t="shared" si="1"/>
        <v>-51690.899999999994</v>
      </c>
      <c r="E31" s="19">
        <f t="shared" si="4"/>
        <v>-36.922071428571421</v>
      </c>
    </row>
    <row r="32" spans="1:5" x14ac:dyDescent="0.3">
      <c r="A32" s="17" t="s">
        <v>26</v>
      </c>
      <c r="B32" s="18">
        <f>[6]SCF!C28</f>
        <v>14000000</v>
      </c>
      <c r="C32" s="18">
        <v>8405267.5</v>
      </c>
      <c r="D32" s="18">
        <f t="shared" si="1"/>
        <v>-5594732.5</v>
      </c>
      <c r="E32" s="19">
        <f t="shared" si="4"/>
        <v>-39.962375000000002</v>
      </c>
    </row>
    <row r="33" spans="1:5" x14ac:dyDescent="0.3">
      <c r="A33" s="14" t="s">
        <v>27</v>
      </c>
      <c r="B33" s="15">
        <f>[6]SCF!C29</f>
        <v>121556922</v>
      </c>
      <c r="C33" s="15">
        <v>105048490.23</v>
      </c>
      <c r="D33" s="15">
        <f t="shared" si="1"/>
        <v>-16508431.769999996</v>
      </c>
      <c r="E33" s="16">
        <f t="shared" si="0"/>
        <v>-13.580824109712154</v>
      </c>
    </row>
    <row r="34" spans="1:5" ht="15" customHeight="1" x14ac:dyDescent="0.3">
      <c r="A34" s="17" t="s">
        <v>28</v>
      </c>
      <c r="B34" s="18">
        <f>[6]SCF!C30</f>
        <v>96556922</v>
      </c>
      <c r="C34" s="18">
        <v>15513396.33</v>
      </c>
      <c r="D34" s="18">
        <f t="shared" si="1"/>
        <v>-81043525.670000002</v>
      </c>
      <c r="E34" s="19">
        <f t="shared" ref="E34:E41" si="5">IFERROR(+D34/B34*100,0)</f>
        <v>-83.933418745473261</v>
      </c>
    </row>
    <row r="35" spans="1:5" ht="15" customHeight="1" x14ac:dyDescent="0.3">
      <c r="A35" s="17" t="s">
        <v>29</v>
      </c>
      <c r="B35" s="18">
        <f>[6]SCF!C31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[6]SCF!C32</f>
        <v>25000000</v>
      </c>
      <c r="C36" s="18">
        <v>89535093.900000006</v>
      </c>
      <c r="D36" s="18">
        <f t="shared" si="1"/>
        <v>64535093.900000006</v>
      </c>
      <c r="E36" s="19">
        <f t="shared" si="5"/>
        <v>258.14037560000003</v>
      </c>
    </row>
    <row r="37" spans="1:5" ht="15" customHeight="1" x14ac:dyDescent="0.3">
      <c r="A37" s="17" t="s">
        <v>31</v>
      </c>
      <c r="B37" s="18">
        <f>[6]SCF!C33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[6]SCF!C34</f>
        <v>9952213</v>
      </c>
      <c r="C38" s="18">
        <v>0</v>
      </c>
      <c r="D38" s="18">
        <f t="shared" si="1"/>
        <v>-9952213</v>
      </c>
      <c r="E38" s="19">
        <f t="shared" si="5"/>
        <v>-100</v>
      </c>
    </row>
    <row r="39" spans="1:5" ht="15" customHeight="1" x14ac:dyDescent="0.3">
      <c r="A39" s="24" t="s">
        <v>33</v>
      </c>
      <c r="B39" s="18">
        <f>[6]SCF!C35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[6]SCF!C36</f>
        <v>37538002</v>
      </c>
      <c r="C40" s="18">
        <v>13315406.01</v>
      </c>
      <c r="D40" s="18">
        <f t="shared" si="1"/>
        <v>-24222595.990000002</v>
      </c>
      <c r="E40" s="19">
        <f t="shared" si="5"/>
        <v>-64.52819729190702</v>
      </c>
    </row>
    <row r="41" spans="1:5" ht="15" customHeight="1" x14ac:dyDescent="0.3">
      <c r="A41" s="24" t="s">
        <v>35</v>
      </c>
      <c r="B41" s="18">
        <f>[6]SCF!C37</f>
        <v>0</v>
      </c>
      <c r="C41" s="18">
        <v>11663945.060000001</v>
      </c>
      <c r="D41" s="18">
        <f t="shared" si="1"/>
        <v>11663945.060000001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[6]SCF!C38</f>
        <v>1423101466.47</v>
      </c>
      <c r="C42" s="27">
        <v>713589148.80999994</v>
      </c>
      <c r="D42" s="27">
        <f t="shared" si="1"/>
        <v>-709512317.66000009</v>
      </c>
      <c r="E42" s="28">
        <f t="shared" si="0"/>
        <v>-49.856762456997799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[6]SCF!C41</f>
        <v>921681051</v>
      </c>
      <c r="C45" s="18">
        <v>419081467.19</v>
      </c>
      <c r="D45" s="18">
        <f>C45-B45</f>
        <v>-502599583.81</v>
      </c>
      <c r="E45" s="19">
        <f>IFERROR(+D45/B45*100,0)</f>
        <v>-54.530749358977545</v>
      </c>
    </row>
    <row r="46" spans="1:5" ht="15" customHeight="1" x14ac:dyDescent="0.3">
      <c r="A46" s="14" t="s">
        <v>39</v>
      </c>
      <c r="B46" s="15">
        <f>[6]SCF!C42</f>
        <v>129067394</v>
      </c>
      <c r="C46" s="15">
        <v>51911111.180000007</v>
      </c>
      <c r="D46" s="15">
        <f t="shared" ref="D46:D61" si="6">+B46-C46</f>
        <v>77156282.819999993</v>
      </c>
      <c r="E46" s="16">
        <f t="shared" ref="E46" si="7">+D46/B46*100</f>
        <v>59.779840925586512</v>
      </c>
    </row>
    <row r="47" spans="1:5" ht="15" customHeight="1" x14ac:dyDescent="0.3">
      <c r="A47" s="17" t="s">
        <v>40</v>
      </c>
      <c r="B47" s="18">
        <f>[6]SCF!C43</f>
        <v>51189676</v>
      </c>
      <c r="C47" s="18">
        <v>23487760.350000001</v>
      </c>
      <c r="D47" s="18">
        <f t="shared" si="6"/>
        <v>27701915.649999999</v>
      </c>
      <c r="E47" s="19">
        <f t="shared" ref="E47:E61" si="8">IFERROR(+D47/B47*100,0)</f>
        <v>54.116216031529483</v>
      </c>
    </row>
    <row r="48" spans="1:5" ht="15" customHeight="1" x14ac:dyDescent="0.3">
      <c r="A48" s="17" t="s">
        <v>41</v>
      </c>
      <c r="B48" s="18">
        <f>[6]SCF!C44</f>
        <v>5352664</v>
      </c>
      <c r="C48" s="18">
        <v>2783428.1</v>
      </c>
      <c r="D48" s="18">
        <f t="shared" si="6"/>
        <v>2569235.9</v>
      </c>
      <c r="E48" s="19">
        <f t="shared" si="8"/>
        <v>47.999200024511154</v>
      </c>
    </row>
    <row r="49" spans="1:5" ht="15" customHeight="1" x14ac:dyDescent="0.3">
      <c r="A49" s="17" t="s">
        <v>42</v>
      </c>
      <c r="B49" s="18">
        <f>[6]SCF!C45</f>
        <v>13529000</v>
      </c>
      <c r="C49" s="18">
        <v>5849610.0700000003</v>
      </c>
      <c r="D49" s="18">
        <f t="shared" si="6"/>
        <v>7679389.9299999997</v>
      </c>
      <c r="E49" s="19">
        <f t="shared" si="8"/>
        <v>56.762435730652669</v>
      </c>
    </row>
    <row r="50" spans="1:5" ht="15" customHeight="1" x14ac:dyDescent="0.3">
      <c r="A50" s="17" t="s">
        <v>43</v>
      </c>
      <c r="B50" s="18">
        <f>[6]SCF!C46</f>
        <v>1182000</v>
      </c>
      <c r="C50" s="18">
        <v>288961.25</v>
      </c>
      <c r="D50" s="18">
        <f t="shared" si="6"/>
        <v>893038.75</v>
      </c>
      <c r="E50" s="19">
        <f t="shared" si="8"/>
        <v>75.5531937394247</v>
      </c>
    </row>
    <row r="51" spans="1:5" ht="15" customHeight="1" x14ac:dyDescent="0.3">
      <c r="A51" s="17" t="s">
        <v>44</v>
      </c>
      <c r="B51" s="18">
        <f>[6]SCF!C47</f>
        <v>3889396</v>
      </c>
      <c r="C51" s="18">
        <v>1138819.25</v>
      </c>
      <c r="D51" s="18">
        <f t="shared" si="6"/>
        <v>2750576.75</v>
      </c>
      <c r="E51" s="19">
        <f t="shared" si="8"/>
        <v>70.719894554321556</v>
      </c>
    </row>
    <row r="52" spans="1:5" x14ac:dyDescent="0.3">
      <c r="A52" s="17" t="s">
        <v>45</v>
      </c>
      <c r="B52" s="18">
        <f>[6]SCF!C48</f>
        <v>2547950</v>
      </c>
      <c r="C52" s="18">
        <v>1112356.68</v>
      </c>
      <c r="D52" s="18">
        <f t="shared" si="6"/>
        <v>1435593.32</v>
      </c>
      <c r="E52" s="19">
        <f t="shared" si="8"/>
        <v>56.343072666261115</v>
      </c>
    </row>
    <row r="53" spans="1:5" ht="15" customHeight="1" x14ac:dyDescent="0.3">
      <c r="A53" s="17" t="s">
        <v>46</v>
      </c>
      <c r="B53" s="18">
        <f>[6]SCF!C49</f>
        <v>7811104</v>
      </c>
      <c r="C53" s="18">
        <v>1820006.08</v>
      </c>
      <c r="D53" s="18">
        <f t="shared" si="6"/>
        <v>5991097.9199999999</v>
      </c>
      <c r="E53" s="19">
        <f t="shared" si="8"/>
        <v>76.699758702483024</v>
      </c>
    </row>
    <row r="54" spans="1:5" ht="15" customHeight="1" x14ac:dyDescent="0.3">
      <c r="A54" s="17" t="s">
        <v>47</v>
      </c>
      <c r="B54" s="18">
        <f>[6]SCF!C50</f>
        <v>8150000</v>
      </c>
      <c r="C54" s="18">
        <v>3373380.6799999997</v>
      </c>
      <c r="D54" s="18">
        <f t="shared" si="6"/>
        <v>4776619.32</v>
      </c>
      <c r="E54" s="19">
        <f t="shared" si="8"/>
        <v>58.608826012269944</v>
      </c>
    </row>
    <row r="55" spans="1:5" ht="15" customHeight="1" x14ac:dyDescent="0.3">
      <c r="A55" s="17" t="s">
        <v>48</v>
      </c>
      <c r="B55" s="18">
        <f>[6]SCF!C51</f>
        <v>1588800</v>
      </c>
      <c r="C55" s="18">
        <v>794400</v>
      </c>
      <c r="D55" s="18">
        <f t="shared" si="6"/>
        <v>794400</v>
      </c>
      <c r="E55" s="19">
        <f t="shared" si="8"/>
        <v>50</v>
      </c>
    </row>
    <row r="56" spans="1:5" ht="15" customHeight="1" x14ac:dyDescent="0.3">
      <c r="A56" s="17" t="s">
        <v>49</v>
      </c>
      <c r="B56" s="18">
        <f>[6]SCF!C52</f>
        <v>1669200</v>
      </c>
      <c r="C56" s="18">
        <v>775616.89</v>
      </c>
      <c r="D56" s="18">
        <f t="shared" si="6"/>
        <v>893583.11</v>
      </c>
      <c r="E56" s="19">
        <f t="shared" si="8"/>
        <v>53.533615504433264</v>
      </c>
    </row>
    <row r="57" spans="1:5" ht="15" customHeight="1" x14ac:dyDescent="0.3">
      <c r="A57" s="17" t="s">
        <v>50</v>
      </c>
      <c r="B57" s="18">
        <f>[6]SCF!C53</f>
        <v>5314000</v>
      </c>
      <c r="C57" s="18">
        <v>2670145.4500000002</v>
      </c>
      <c r="D57" s="18">
        <f t="shared" si="6"/>
        <v>2643854.5499999998</v>
      </c>
      <c r="E57" s="19">
        <f t="shared" si="8"/>
        <v>49.752626082047421</v>
      </c>
    </row>
    <row r="58" spans="1:5" ht="15" customHeight="1" x14ac:dyDescent="0.3">
      <c r="A58" s="17" t="s">
        <v>51</v>
      </c>
      <c r="B58" s="18">
        <f>[6]SCF!C54</f>
        <v>1310000</v>
      </c>
      <c r="C58" s="18">
        <v>134986.51999999999</v>
      </c>
      <c r="D58" s="18">
        <f t="shared" si="6"/>
        <v>1175013.48</v>
      </c>
      <c r="E58" s="19">
        <f t="shared" si="8"/>
        <v>89.695685496183202</v>
      </c>
    </row>
    <row r="59" spans="1:5" ht="15" customHeight="1" x14ac:dyDescent="0.3">
      <c r="A59" s="17" t="s">
        <v>52</v>
      </c>
      <c r="B59" s="18">
        <f>[6]SCF!C55</f>
        <v>11225300</v>
      </c>
      <c r="C59" s="18">
        <v>2665031.6399999997</v>
      </c>
      <c r="D59" s="18">
        <f t="shared" si="6"/>
        <v>8560268.3599999994</v>
      </c>
      <c r="E59" s="19">
        <f t="shared" si="8"/>
        <v>76.258704533509132</v>
      </c>
    </row>
    <row r="60" spans="1:5" ht="15" customHeight="1" x14ac:dyDescent="0.3">
      <c r="A60" s="17" t="s">
        <v>53</v>
      </c>
      <c r="B60" s="18">
        <f>[6]SCF!C56</f>
        <v>1643304</v>
      </c>
      <c r="C60" s="18">
        <v>313070.41000000003</v>
      </c>
      <c r="D60" s="18">
        <f t="shared" si="6"/>
        <v>1330233.5899999999</v>
      </c>
      <c r="E60" s="19">
        <f t="shared" si="8"/>
        <v>80.948722208428862</v>
      </c>
    </row>
    <row r="61" spans="1:5" ht="15" customHeight="1" x14ac:dyDescent="0.3">
      <c r="A61" s="17" t="s">
        <v>54</v>
      </c>
      <c r="B61" s="18">
        <f>[6]SCF!C57</f>
        <v>12665000</v>
      </c>
      <c r="C61" s="18">
        <v>4703537.8100000005</v>
      </c>
      <c r="D61" s="18">
        <f t="shared" si="6"/>
        <v>7961462.1899999995</v>
      </c>
      <c r="E61" s="19">
        <f t="shared" si="8"/>
        <v>62.861920173707063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[6]SCF!C60</f>
        <v>24618252</v>
      </c>
      <c r="C63" s="18">
        <v>5219610.01</v>
      </c>
      <c r="D63" s="18">
        <f t="shared" ref="D63:D67" si="9">C63-B63</f>
        <v>-19398641.990000002</v>
      </c>
      <c r="E63" s="19">
        <f t="shared" ref="E63:E67" si="10">IFERROR(+D63/B63*100,0)</f>
        <v>-78.797804125166977</v>
      </c>
    </row>
    <row r="64" spans="1:5" x14ac:dyDescent="0.3">
      <c r="A64" s="24" t="s">
        <v>57</v>
      </c>
      <c r="B64" s="18">
        <f>[6]SCF!C61</f>
        <v>0</v>
      </c>
      <c r="C64" s="18">
        <v>0</v>
      </c>
      <c r="D64" s="18">
        <f t="shared" si="9"/>
        <v>0</v>
      </c>
      <c r="E64" s="19">
        <f t="shared" si="10"/>
        <v>0</v>
      </c>
    </row>
    <row r="65" spans="1:5" ht="15" customHeight="1" x14ac:dyDescent="0.3">
      <c r="A65" s="24" t="s">
        <v>58</v>
      </c>
      <c r="B65" s="18">
        <f>[6]SCF!C62</f>
        <v>28220044</v>
      </c>
      <c r="C65" s="18">
        <v>18516493.5</v>
      </c>
      <c r="D65" s="18">
        <f t="shared" si="9"/>
        <v>-9703550.5</v>
      </c>
      <c r="E65" s="19">
        <f t="shared" si="10"/>
        <v>-34.385313148342362</v>
      </c>
    </row>
    <row r="66" spans="1:5" ht="15" customHeight="1" x14ac:dyDescent="0.3">
      <c r="A66" s="24" t="s">
        <v>59</v>
      </c>
      <c r="B66" s="18">
        <f>[6]SCF!C63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[6]SCF!C64</f>
        <v>0</v>
      </c>
      <c r="C67" s="18">
        <v>77597221.230000004</v>
      </c>
      <c r="D67" s="18">
        <f t="shared" si="9"/>
        <v>77597221.230000004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52838296</v>
      </c>
      <c r="C68" s="31">
        <v>101333324.74000001</v>
      </c>
      <c r="D68" s="31">
        <f t="shared" ref="D68" si="11">+C68-B68</f>
        <v>48495028.74000001</v>
      </c>
      <c r="E68" s="32">
        <f t="shared" ref="E68" si="12">+D68/B68*100</f>
        <v>91.780076972959179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[6]SCF!C67</f>
        <v>19126417.469999999</v>
      </c>
      <c r="C70" s="15">
        <v>8229673.9199999999</v>
      </c>
      <c r="D70" s="15">
        <f t="shared" ref="D70:D82" si="13">+C70-B70</f>
        <v>-10896743.549999999</v>
      </c>
      <c r="E70" s="16">
        <f t="shared" ref="E70:E82" si="14">+D70/B70*100</f>
        <v>-56.972214305641209</v>
      </c>
    </row>
    <row r="71" spans="1:5" ht="15" customHeight="1" x14ac:dyDescent="0.3">
      <c r="A71" s="17" t="s">
        <v>14</v>
      </c>
      <c r="B71" s="18">
        <f>[6]SCF!C68</f>
        <v>15136441.34</v>
      </c>
      <c r="C71" s="18">
        <v>6589264.6199999992</v>
      </c>
      <c r="D71" s="18">
        <f t="shared" si="13"/>
        <v>-8547176.7200000007</v>
      </c>
      <c r="E71" s="19">
        <f t="shared" ref="E71:E81" si="15">IFERROR(+D71/B71*100,0)</f>
        <v>-56.467544305892979</v>
      </c>
    </row>
    <row r="72" spans="1:5" ht="15" customHeight="1" x14ac:dyDescent="0.3">
      <c r="A72" s="17" t="s">
        <v>15</v>
      </c>
      <c r="B72" s="18">
        <f>[6]SCF!C69</f>
        <v>144318.29</v>
      </c>
      <c r="C72" s="18">
        <v>62854.19</v>
      </c>
      <c r="D72" s="18">
        <f t="shared" si="13"/>
        <v>-81464.100000000006</v>
      </c>
      <c r="E72" s="19">
        <f t="shared" si="15"/>
        <v>-56.447523040911861</v>
      </c>
    </row>
    <row r="73" spans="1:5" ht="15" customHeight="1" x14ac:dyDescent="0.3">
      <c r="A73" s="17" t="s">
        <v>16</v>
      </c>
      <c r="B73" s="18">
        <f>[6]SCF!C70</f>
        <v>212232.77</v>
      </c>
      <c r="C73" s="18">
        <v>0</v>
      </c>
      <c r="D73" s="18">
        <f t="shared" si="13"/>
        <v>-212232.77</v>
      </c>
      <c r="E73" s="19">
        <f t="shared" si="15"/>
        <v>-100</v>
      </c>
    </row>
    <row r="74" spans="1:5" ht="15" customHeight="1" x14ac:dyDescent="0.3">
      <c r="A74" s="17" t="s">
        <v>64</v>
      </c>
      <c r="B74" s="18">
        <f>[6]SCF!C71</f>
        <v>0</v>
      </c>
      <c r="C74" s="18">
        <v>0</v>
      </c>
      <c r="D74" s="18">
        <f t="shared" si="13"/>
        <v>0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[6]SCF!C72</f>
        <v>3633425.07</v>
      </c>
      <c r="C75" s="18">
        <v>1577555.11</v>
      </c>
      <c r="D75" s="18">
        <f t="shared" si="13"/>
        <v>-2055869.9599999997</v>
      </c>
      <c r="E75" s="19">
        <f t="shared" si="15"/>
        <v>-56.582148259355733</v>
      </c>
    </row>
    <row r="76" spans="1:5" ht="15" customHeight="1" x14ac:dyDescent="0.3">
      <c r="A76" s="17" t="s">
        <v>19</v>
      </c>
      <c r="B76" s="18">
        <f>[6]SCF!C73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[6]SCF!C74</f>
        <v>8344993</v>
      </c>
      <c r="C77" s="18">
        <v>255243.93000000002</v>
      </c>
      <c r="D77" s="18">
        <f t="shared" ref="D77:D81" si="16">C77-B77</f>
        <v>-8089749.0700000003</v>
      </c>
      <c r="E77" s="19">
        <f t="shared" si="15"/>
        <v>-96.941352377407625</v>
      </c>
    </row>
    <row r="78" spans="1:5" x14ac:dyDescent="0.3">
      <c r="A78" s="24" t="s">
        <v>66</v>
      </c>
      <c r="B78" s="18">
        <f>[6]SCF!C75</f>
        <v>103167026</v>
      </c>
      <c r="C78" s="18">
        <v>54787894.389999993</v>
      </c>
      <c r="D78" s="18">
        <f t="shared" si="16"/>
        <v>-48379131.610000007</v>
      </c>
      <c r="E78" s="19">
        <f t="shared" si="15"/>
        <v>-46.893986853900401</v>
      </c>
    </row>
    <row r="79" spans="1:5" ht="15" customHeight="1" x14ac:dyDescent="0.3">
      <c r="A79" s="24" t="s">
        <v>67</v>
      </c>
      <c r="B79" s="18">
        <f>[6]SCF!C76</f>
        <v>6235656</v>
      </c>
      <c r="C79" s="18">
        <v>1657258.12</v>
      </c>
      <c r="D79" s="18">
        <f t="shared" si="16"/>
        <v>-4578397.88</v>
      </c>
      <c r="E79" s="19">
        <f t="shared" si="15"/>
        <v>-73.422874513924427</v>
      </c>
    </row>
    <row r="80" spans="1:5" x14ac:dyDescent="0.3">
      <c r="A80" s="24" t="s">
        <v>68</v>
      </c>
      <c r="B80" s="18">
        <f>[6]SCF!C77</f>
        <v>200000</v>
      </c>
      <c r="C80" s="18">
        <v>101903.78</v>
      </c>
      <c r="D80" s="18">
        <f t="shared" si="16"/>
        <v>-98096.22</v>
      </c>
      <c r="E80" s="19">
        <f t="shared" si="15"/>
        <v>-49.048110000000001</v>
      </c>
    </row>
    <row r="81" spans="1:5" x14ac:dyDescent="0.3">
      <c r="A81" s="24" t="s">
        <v>69</v>
      </c>
      <c r="B81" s="18">
        <f>[6]SCF!C78</f>
        <v>0</v>
      </c>
      <c r="C81" s="18">
        <v>17128224.309999999</v>
      </c>
      <c r="D81" s="18">
        <f t="shared" si="16"/>
        <v>17128224.309999999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137074092.47</v>
      </c>
      <c r="C82" s="31">
        <v>82160198.449999988</v>
      </c>
      <c r="D82" s="31">
        <f t="shared" si="13"/>
        <v>-54913894.020000011</v>
      </c>
      <c r="E82" s="32">
        <f t="shared" si="14"/>
        <v>-40.061468239899853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[6]SCF!C81</f>
        <v>9952213</v>
      </c>
      <c r="C84" s="18">
        <v>0</v>
      </c>
      <c r="D84" s="18">
        <f t="shared" ref="D84:D88" si="17">+C84-B84</f>
        <v>-9952213</v>
      </c>
      <c r="E84" s="19">
        <f t="shared" ref="E84:E86" si="18">IFERROR(+D84/B84*100,0)</f>
        <v>-100</v>
      </c>
    </row>
    <row r="85" spans="1:5" ht="15" customHeight="1" x14ac:dyDescent="0.3">
      <c r="A85" s="24" t="s">
        <v>73</v>
      </c>
      <c r="B85" s="18">
        <f>[6]SCF!C82</f>
        <v>101348418</v>
      </c>
      <c r="C85" s="18">
        <v>22791095.399999999</v>
      </c>
      <c r="D85" s="18">
        <f t="shared" si="17"/>
        <v>-78557322.599999994</v>
      </c>
      <c r="E85" s="19">
        <f t="shared" si="18"/>
        <v>-77.512135019216572</v>
      </c>
    </row>
    <row r="86" spans="1:5" ht="15" customHeight="1" x14ac:dyDescent="0.3">
      <c r="A86" s="24" t="s">
        <v>74</v>
      </c>
      <c r="B86" s="18">
        <f>[6]SCF!C83</f>
        <v>46901780</v>
      </c>
      <c r="C86" s="18">
        <v>753586.44</v>
      </c>
      <c r="D86" s="18">
        <f t="shared" si="17"/>
        <v>-46148193.560000002</v>
      </c>
      <c r="E86" s="19">
        <f t="shared" si="18"/>
        <v>-98.393266865351379</v>
      </c>
    </row>
    <row r="87" spans="1:5" ht="15" customHeight="1" x14ac:dyDescent="0.3">
      <c r="A87" s="30" t="s">
        <v>75</v>
      </c>
      <c r="B87" s="33">
        <f>+B84+B85+B86</f>
        <v>158202411</v>
      </c>
      <c r="C87" s="31">
        <v>23544681.84</v>
      </c>
      <c r="D87" s="31">
        <f t="shared" si="17"/>
        <v>-134657729.16</v>
      </c>
      <c r="E87" s="32">
        <f>+D87/B87*100</f>
        <v>-85.117368508372479</v>
      </c>
    </row>
    <row r="88" spans="1:5" ht="18" customHeight="1" x14ac:dyDescent="0.3">
      <c r="A88" s="25" t="s">
        <v>76</v>
      </c>
      <c r="B88" s="27">
        <f>+B45+B46+B68+B82+B87</f>
        <v>1398863244.47</v>
      </c>
      <c r="C88" s="27">
        <v>678030783.39999998</v>
      </c>
      <c r="D88" s="27">
        <f t="shared" si="17"/>
        <v>-720832461.07000005</v>
      </c>
      <c r="E88" s="28">
        <f>+D88/B88*100</f>
        <v>-51.529873554087722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[6]SCF!C88</f>
        <v>9699706</v>
      </c>
      <c r="C91" s="18">
        <v>8985490.8299999982</v>
      </c>
      <c r="D91" s="18">
        <f t="shared" ref="D91:D98" si="19">+C91-B91</f>
        <v>-714215.17000000179</v>
      </c>
      <c r="E91" s="19">
        <f>IFERROR(+D91/B91*100,0)</f>
        <v>-7.3632661649745037</v>
      </c>
    </row>
    <row r="92" spans="1:5" ht="15" customHeight="1" x14ac:dyDescent="0.3">
      <c r="A92" s="24" t="s">
        <v>79</v>
      </c>
      <c r="B92" s="18">
        <f>[6]SCF!C89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[6]SCF!C90</f>
        <v>16000000</v>
      </c>
      <c r="C93" s="18">
        <v>16011443.51</v>
      </c>
      <c r="D93" s="18">
        <f t="shared" si="19"/>
        <v>11443.509999999776</v>
      </c>
      <c r="E93" s="19">
        <f t="shared" si="20"/>
        <v>7.1521937499998606E-2</v>
      </c>
    </row>
    <row r="94" spans="1:5" ht="15" customHeight="1" x14ac:dyDescent="0.3">
      <c r="A94" s="24" t="s">
        <v>81</v>
      </c>
      <c r="B94" s="18">
        <f>[6]SCF!C91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[6]SCF!C92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[6]SCF!C93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[6]SCF!C94</f>
        <v>342000</v>
      </c>
      <c r="C97" s="18">
        <v>0</v>
      </c>
      <c r="D97" s="18">
        <f t="shared" si="19"/>
        <v>-342000</v>
      </c>
      <c r="E97" s="19">
        <f t="shared" si="20"/>
        <v>-100</v>
      </c>
    </row>
    <row r="98" spans="1:5" ht="15" customHeight="1" x14ac:dyDescent="0.3">
      <c r="A98" s="30" t="s">
        <v>85</v>
      </c>
      <c r="B98" s="33">
        <f>SUM(B91:B97)</f>
        <v>26041706</v>
      </c>
      <c r="C98" s="31">
        <v>24996934.339999996</v>
      </c>
      <c r="D98" s="31">
        <f t="shared" si="19"/>
        <v>-1044771.6600000039</v>
      </c>
      <c r="E98" s="32">
        <f t="shared" ref="E98" si="21">+D98/B98*100</f>
        <v>-4.0119171148004051</v>
      </c>
    </row>
    <row r="99" spans="1:5" ht="15" customHeight="1" x14ac:dyDescent="0.3">
      <c r="A99" s="34" t="s">
        <v>86</v>
      </c>
      <c r="B99" s="35">
        <f>+B42-B88-B98</f>
        <v>-1803484</v>
      </c>
      <c r="C99" s="36">
        <v>10561431.06999997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[6]SCF!$C$97</f>
        <v>22946523</v>
      </c>
      <c r="C100" s="18">
        <v>16095046.15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21143039</v>
      </c>
      <c r="C101" s="36">
        <v>26656477.219999969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101"/>
  <sheetViews>
    <sheetView showGridLines="0" zoomScaleNormal="100" workbookViewId="0">
      <selection activeCell="F91" sqref="F1:K1048576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SURSECO II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+[7]SCF!$C$2</f>
        <v>SURSECO II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[7]SCF!C12</f>
        <v>1767163409.4100001</v>
      </c>
      <c r="C16" s="15">
        <v>890475948.60000014</v>
      </c>
      <c r="D16" s="15">
        <f>+C16-B16</f>
        <v>-876687460.80999994</v>
      </c>
      <c r="E16" s="16">
        <f t="shared" ref="E16:E42" si="0">+D16/B16*100</f>
        <v>-49.60986947453253</v>
      </c>
    </row>
    <row r="17" spans="1:5" ht="15" customHeight="1" x14ac:dyDescent="0.3">
      <c r="A17" s="17" t="s">
        <v>11</v>
      </c>
      <c r="B17" s="18">
        <f>[7]SCF!C13</f>
        <v>1519537322</v>
      </c>
      <c r="C17" s="18">
        <v>770654654.67000008</v>
      </c>
      <c r="D17" s="18">
        <f t="shared" ref="D17:D42" si="1">+C17-B17</f>
        <v>-748882667.32999992</v>
      </c>
      <c r="E17" s="19">
        <f t="shared" ref="E17:E18" si="2">IFERROR(+D17/B17*100,0)</f>
        <v>-49.283598137907397</v>
      </c>
    </row>
    <row r="18" spans="1:5" ht="15" customHeight="1" x14ac:dyDescent="0.3">
      <c r="A18" s="17" t="s">
        <v>12</v>
      </c>
      <c r="B18" s="18">
        <f>[7]SCF!C14</f>
        <v>43516787</v>
      </c>
      <c r="C18" s="18">
        <v>19933355.789999999</v>
      </c>
      <c r="D18" s="18">
        <f t="shared" si="1"/>
        <v>-23583431.210000001</v>
      </c>
      <c r="E18" s="19">
        <f t="shared" si="2"/>
        <v>-54.193870540120528</v>
      </c>
    </row>
    <row r="19" spans="1:5" ht="15" customHeight="1" x14ac:dyDescent="0.3">
      <c r="A19" s="20" t="s">
        <v>13</v>
      </c>
      <c r="B19" s="15">
        <f>[7]SCF!C15</f>
        <v>24005094</v>
      </c>
      <c r="C19" s="21">
        <v>11539122.199999997</v>
      </c>
      <c r="D19" s="21">
        <f t="shared" si="1"/>
        <v>-12465971.800000003</v>
      </c>
      <c r="E19" s="22">
        <f t="shared" si="0"/>
        <v>-51.930526912329533</v>
      </c>
    </row>
    <row r="20" spans="1:5" ht="15" customHeight="1" x14ac:dyDescent="0.3">
      <c r="A20" s="23" t="s">
        <v>14</v>
      </c>
      <c r="B20" s="18">
        <f>[7]SCF!C16</f>
        <v>18939634.690000001</v>
      </c>
      <c r="C20" s="18">
        <v>9314062.209999999</v>
      </c>
      <c r="D20" s="18">
        <f t="shared" si="1"/>
        <v>-9625572.4800000023</v>
      </c>
      <c r="E20" s="19">
        <f t="shared" ref="E20:E28" si="3">IFERROR(+D20/B20*100,0)</f>
        <v>-50.822376659050548</v>
      </c>
    </row>
    <row r="21" spans="1:5" ht="15" customHeight="1" x14ac:dyDescent="0.3">
      <c r="A21" s="23" t="s">
        <v>15</v>
      </c>
      <c r="B21" s="18">
        <f>[7]SCF!C17</f>
        <v>193511.93</v>
      </c>
      <c r="C21" s="18">
        <v>84854.939999999988</v>
      </c>
      <c r="D21" s="18">
        <f t="shared" si="1"/>
        <v>-108656.99</v>
      </c>
      <c r="E21" s="19">
        <f t="shared" si="3"/>
        <v>-56.150021344937237</v>
      </c>
    </row>
    <row r="22" spans="1:5" ht="15" customHeight="1" x14ac:dyDescent="0.3">
      <c r="A22" s="23" t="s">
        <v>16</v>
      </c>
      <c r="B22" s="18">
        <f>[7]SCF!C18</f>
        <v>0</v>
      </c>
      <c r="C22" s="18">
        <v>10.839999999999998</v>
      </c>
      <c r="D22" s="18">
        <f t="shared" si="1"/>
        <v>10.839999999999998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[7]SCF!C19</f>
        <v>0</v>
      </c>
      <c r="C23" s="18">
        <v>543.37</v>
      </c>
      <c r="D23" s="18">
        <f t="shared" si="1"/>
        <v>543.37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[7]SCF!C20</f>
        <v>4871947.38</v>
      </c>
      <c r="C24" s="18">
        <v>2139650.84</v>
      </c>
      <c r="D24" s="18">
        <f t="shared" si="1"/>
        <v>-2732296.54</v>
      </c>
      <c r="E24" s="19">
        <f t="shared" si="3"/>
        <v>-56.082225994813598</v>
      </c>
    </row>
    <row r="25" spans="1:5" ht="15" customHeight="1" x14ac:dyDescent="0.3">
      <c r="A25" s="23" t="s">
        <v>19</v>
      </c>
      <c r="B25" s="18">
        <f>[7]SCF!C21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[7]SCF!C22</f>
        <v>10683567</v>
      </c>
      <c r="C26" s="18">
        <v>43371.320000000007</v>
      </c>
      <c r="D26" s="18">
        <f t="shared" si="1"/>
        <v>-10640195.68</v>
      </c>
      <c r="E26" s="19">
        <f t="shared" si="3"/>
        <v>-99.594037085179508</v>
      </c>
    </row>
    <row r="27" spans="1:5" ht="15" customHeight="1" x14ac:dyDescent="0.3">
      <c r="A27" s="17" t="s">
        <v>21</v>
      </c>
      <c r="B27" s="18">
        <f>[7]SCF!C23</f>
        <v>169420639.41</v>
      </c>
      <c r="C27" s="18">
        <v>88305444.620000005</v>
      </c>
      <c r="D27" s="18">
        <f t="shared" si="1"/>
        <v>-81115194.789999992</v>
      </c>
      <c r="E27" s="19">
        <f t="shared" si="3"/>
        <v>-47.877988816758176</v>
      </c>
    </row>
    <row r="28" spans="1:5" ht="15" customHeight="1" x14ac:dyDescent="0.3">
      <c r="A28" s="17" t="s">
        <v>22</v>
      </c>
      <c r="B28" s="18">
        <f>[7]SCF!C24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[7]SCF!C25</f>
        <v>33021014.850000001</v>
      </c>
      <c r="C29" s="15">
        <v>16211713.350000001</v>
      </c>
      <c r="D29" s="15">
        <f t="shared" si="1"/>
        <v>-16809301.5</v>
      </c>
      <c r="E29" s="16">
        <f t="shared" si="0"/>
        <v>-50.904860363490613</v>
      </c>
    </row>
    <row r="30" spans="1:5" ht="15" customHeight="1" x14ac:dyDescent="0.3">
      <c r="A30" s="17" t="s">
        <v>24</v>
      </c>
      <c r="B30" s="18">
        <f>[7]SCF!C26</f>
        <v>318811.74</v>
      </c>
      <c r="C30" s="18">
        <v>6299989.9699999997</v>
      </c>
      <c r="D30" s="18">
        <f t="shared" si="1"/>
        <v>5981178.2299999995</v>
      </c>
      <c r="E30" s="19">
        <f t="shared" ref="E30:E32" si="4">IFERROR(+D30/B30*100,0)</f>
        <v>1876.0846855890563</v>
      </c>
    </row>
    <row r="31" spans="1:5" ht="15" customHeight="1" x14ac:dyDescent="0.3">
      <c r="A31" s="17" t="s">
        <v>25</v>
      </c>
      <c r="B31" s="18">
        <f>[7]SCF!C27</f>
        <v>24000</v>
      </c>
      <c r="C31" s="18">
        <v>267.74</v>
      </c>
      <c r="D31" s="18">
        <f t="shared" si="1"/>
        <v>-23732.26</v>
      </c>
      <c r="E31" s="19">
        <f t="shared" si="4"/>
        <v>-98.884416666666667</v>
      </c>
    </row>
    <row r="32" spans="1:5" x14ac:dyDescent="0.3">
      <c r="A32" s="17" t="s">
        <v>26</v>
      </c>
      <c r="B32" s="18">
        <f>[7]SCF!C28</f>
        <v>32678203.109999999</v>
      </c>
      <c r="C32" s="18">
        <v>9911455.6400000006</v>
      </c>
      <c r="D32" s="18">
        <f t="shared" si="1"/>
        <v>-22766747.469999999</v>
      </c>
      <c r="E32" s="19">
        <f t="shared" si="4"/>
        <v>-69.669520669063488</v>
      </c>
    </row>
    <row r="33" spans="1:5" x14ac:dyDescent="0.3">
      <c r="A33" s="14" t="s">
        <v>27</v>
      </c>
      <c r="B33" s="15">
        <f>[7]SCF!C29</f>
        <v>200455935.09</v>
      </c>
      <c r="C33" s="15">
        <v>599473972.62</v>
      </c>
      <c r="D33" s="15">
        <f t="shared" si="1"/>
        <v>399018037.52999997</v>
      </c>
      <c r="E33" s="16">
        <f t="shared" si="0"/>
        <v>199.05523742704364</v>
      </c>
    </row>
    <row r="34" spans="1:5" ht="15" customHeight="1" x14ac:dyDescent="0.3">
      <c r="A34" s="17" t="s">
        <v>28</v>
      </c>
      <c r="B34" s="18">
        <f>[7]SCF!C30</f>
        <v>200455935.09</v>
      </c>
      <c r="C34" s="18">
        <v>0</v>
      </c>
      <c r="D34" s="18">
        <f t="shared" si="1"/>
        <v>-200455935.09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[7]SCF!C31</f>
        <v>0</v>
      </c>
      <c r="C35" s="18">
        <v>599473972.62</v>
      </c>
      <c r="D35" s="18">
        <f t="shared" si="1"/>
        <v>599473972.62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[7]SCF!C32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[7]SCF!C33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[7]SCF!C34</f>
        <v>45147243.07</v>
      </c>
      <c r="C38" s="18">
        <v>13666137.91</v>
      </c>
      <c r="D38" s="18">
        <f t="shared" si="1"/>
        <v>-31481105.16</v>
      </c>
      <c r="E38" s="19">
        <f t="shared" si="5"/>
        <v>-69.729850638252927</v>
      </c>
    </row>
    <row r="39" spans="1:5" ht="15" customHeight="1" x14ac:dyDescent="0.3">
      <c r="A39" s="24" t="s">
        <v>33</v>
      </c>
      <c r="B39" s="18">
        <f>[7]SCF!C35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[7]SCF!C36</f>
        <v>54331292.049999997</v>
      </c>
      <c r="C40" s="18">
        <v>57301156.200000003</v>
      </c>
      <c r="D40" s="18">
        <f t="shared" si="1"/>
        <v>2969864.150000006</v>
      </c>
      <c r="E40" s="19">
        <f t="shared" si="5"/>
        <v>5.4662130016471906</v>
      </c>
    </row>
    <row r="41" spans="1:5" ht="15" customHeight="1" x14ac:dyDescent="0.3">
      <c r="A41" s="24" t="s">
        <v>35</v>
      </c>
      <c r="B41" s="18">
        <f>[7]SCF!C37</f>
        <v>0</v>
      </c>
      <c r="C41" s="18">
        <v>3019513.6</v>
      </c>
      <c r="D41" s="18">
        <f t="shared" si="1"/>
        <v>3019513.6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[7]SCF!C38</f>
        <v>2100118894.47</v>
      </c>
      <c r="C42" s="27">
        <v>1580148442.2800002</v>
      </c>
      <c r="D42" s="27">
        <f t="shared" si="1"/>
        <v>-519970452.18999982</v>
      </c>
      <c r="E42" s="28">
        <f t="shared" si="0"/>
        <v>-24.75909595209956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[7]SCF!C41</f>
        <v>1364566102</v>
      </c>
      <c r="C45" s="18">
        <v>701759259.15999997</v>
      </c>
      <c r="D45" s="18">
        <f>C45-B45</f>
        <v>-662806842.84000003</v>
      </c>
      <c r="E45" s="19">
        <f>IFERROR(+D45/B45*100,0)</f>
        <v>-48.57271786749984</v>
      </c>
    </row>
    <row r="46" spans="1:5" ht="15" customHeight="1" x14ac:dyDescent="0.3">
      <c r="A46" s="14" t="s">
        <v>39</v>
      </c>
      <c r="B46" s="15">
        <f>[7]SCF!C42</f>
        <v>159635733.94999999</v>
      </c>
      <c r="C46" s="15">
        <v>70678309.259999976</v>
      </c>
      <c r="D46" s="15">
        <f t="shared" ref="D46:D61" si="6">+B46-C46</f>
        <v>88957424.690000013</v>
      </c>
      <c r="E46" s="16">
        <f t="shared" ref="E46" si="7">+D46/B46*100</f>
        <v>55.725258053978465</v>
      </c>
    </row>
    <row r="47" spans="1:5" ht="15" customHeight="1" x14ac:dyDescent="0.3">
      <c r="A47" s="17" t="s">
        <v>40</v>
      </c>
      <c r="B47" s="18">
        <f>[7]SCF!C43</f>
        <v>81575676</v>
      </c>
      <c r="C47" s="18">
        <v>31617046.219999999</v>
      </c>
      <c r="D47" s="18">
        <f t="shared" si="6"/>
        <v>49958629.780000001</v>
      </c>
      <c r="E47" s="19">
        <f t="shared" ref="E47:E61" si="8">IFERROR(+D47/B47*100,0)</f>
        <v>61.242066544443965</v>
      </c>
    </row>
    <row r="48" spans="1:5" ht="15" customHeight="1" x14ac:dyDescent="0.3">
      <c r="A48" s="17" t="s">
        <v>41</v>
      </c>
      <c r="B48" s="18">
        <f>[7]SCF!C44</f>
        <v>6280248</v>
      </c>
      <c r="C48" s="18">
        <v>3284706.4699999997</v>
      </c>
      <c r="D48" s="18">
        <f t="shared" si="6"/>
        <v>2995541.5300000003</v>
      </c>
      <c r="E48" s="19">
        <f t="shared" si="8"/>
        <v>47.697822283451231</v>
      </c>
    </row>
    <row r="49" spans="1:5" ht="15" customHeight="1" x14ac:dyDescent="0.3">
      <c r="A49" s="17" t="s">
        <v>42</v>
      </c>
      <c r="B49" s="18">
        <f>[7]SCF!C45</f>
        <v>18744713.879999999</v>
      </c>
      <c r="C49" s="18">
        <v>9610704.129999999</v>
      </c>
      <c r="D49" s="18">
        <f t="shared" si="6"/>
        <v>9134009.75</v>
      </c>
      <c r="E49" s="19">
        <f t="shared" si="8"/>
        <v>48.728456504986681</v>
      </c>
    </row>
    <row r="50" spans="1:5" ht="15" customHeight="1" x14ac:dyDescent="0.3">
      <c r="A50" s="17" t="s">
        <v>43</v>
      </c>
      <c r="B50" s="18">
        <f>[7]SCF!C46</f>
        <v>746601.24</v>
      </c>
      <c r="C50" s="18">
        <v>265797.56</v>
      </c>
      <c r="D50" s="18">
        <f t="shared" si="6"/>
        <v>480803.68</v>
      </c>
      <c r="E50" s="19">
        <f t="shared" si="8"/>
        <v>64.398992961758267</v>
      </c>
    </row>
    <row r="51" spans="1:5" ht="15" customHeight="1" x14ac:dyDescent="0.3">
      <c r="A51" s="17" t="s">
        <v>44</v>
      </c>
      <c r="B51" s="18">
        <f>[7]SCF!C47</f>
        <v>802850.36</v>
      </c>
      <c r="C51" s="18">
        <v>403879.35999999993</v>
      </c>
      <c r="D51" s="18">
        <f t="shared" si="6"/>
        <v>398971.00000000006</v>
      </c>
      <c r="E51" s="19">
        <f t="shared" si="8"/>
        <v>49.694316634546951</v>
      </c>
    </row>
    <row r="52" spans="1:5" x14ac:dyDescent="0.3">
      <c r="A52" s="17" t="s">
        <v>45</v>
      </c>
      <c r="B52" s="18">
        <f>[7]SCF!C48</f>
        <v>1095550</v>
      </c>
      <c r="C52" s="18">
        <v>1816182.35</v>
      </c>
      <c r="D52" s="18">
        <f t="shared" si="6"/>
        <v>-720632.35000000009</v>
      </c>
      <c r="E52" s="19">
        <f t="shared" si="8"/>
        <v>-65.77813427045777</v>
      </c>
    </row>
    <row r="53" spans="1:5" ht="15" customHeight="1" x14ac:dyDescent="0.3">
      <c r="A53" s="17" t="s">
        <v>46</v>
      </c>
      <c r="B53" s="18">
        <f>[7]SCF!C49</f>
        <v>9260976</v>
      </c>
      <c r="C53" s="18">
        <v>4381070.6199999992</v>
      </c>
      <c r="D53" s="18">
        <f t="shared" si="6"/>
        <v>4879905.3800000008</v>
      </c>
      <c r="E53" s="19">
        <f t="shared" si="8"/>
        <v>52.693208361624102</v>
      </c>
    </row>
    <row r="54" spans="1:5" ht="15" customHeight="1" x14ac:dyDescent="0.3">
      <c r="A54" s="17" t="s">
        <v>47</v>
      </c>
      <c r="B54" s="18">
        <f>[7]SCF!C50</f>
        <v>7407467</v>
      </c>
      <c r="C54" s="18">
        <v>5586685.0700000003</v>
      </c>
      <c r="D54" s="18">
        <f t="shared" si="6"/>
        <v>1820781.9299999997</v>
      </c>
      <c r="E54" s="19">
        <f t="shared" si="8"/>
        <v>24.580358306017423</v>
      </c>
    </row>
    <row r="55" spans="1:5" ht="15" customHeight="1" x14ac:dyDescent="0.3">
      <c r="A55" s="17" t="s">
        <v>48</v>
      </c>
      <c r="B55" s="18">
        <f>[7]SCF!C51</f>
        <v>3889200</v>
      </c>
      <c r="C55" s="18">
        <v>1346499.32</v>
      </c>
      <c r="D55" s="18">
        <f t="shared" si="6"/>
        <v>2542700.6799999997</v>
      </c>
      <c r="E55" s="19">
        <f t="shared" si="8"/>
        <v>65.378501491309265</v>
      </c>
    </row>
    <row r="56" spans="1:5" ht="15" customHeight="1" x14ac:dyDescent="0.3">
      <c r="A56" s="17" t="s">
        <v>49</v>
      </c>
      <c r="B56" s="18">
        <f>[7]SCF!C52</f>
        <v>3133800</v>
      </c>
      <c r="C56" s="18">
        <v>1182800</v>
      </c>
      <c r="D56" s="18">
        <f t="shared" si="6"/>
        <v>1951000</v>
      </c>
      <c r="E56" s="19">
        <f t="shared" si="8"/>
        <v>62.25668517454848</v>
      </c>
    </row>
    <row r="57" spans="1:5" ht="15" customHeight="1" x14ac:dyDescent="0.3">
      <c r="A57" s="17" t="s">
        <v>50</v>
      </c>
      <c r="B57" s="18">
        <f>[7]SCF!C53</f>
        <v>15062419.720000001</v>
      </c>
      <c r="C57" s="18">
        <v>5343089.2699999996</v>
      </c>
      <c r="D57" s="18">
        <f t="shared" si="6"/>
        <v>9719330.4500000011</v>
      </c>
      <c r="E57" s="19">
        <f t="shared" si="8"/>
        <v>64.527019102346458</v>
      </c>
    </row>
    <row r="58" spans="1:5" ht="15" customHeight="1" x14ac:dyDescent="0.3">
      <c r="A58" s="17" t="s">
        <v>51</v>
      </c>
      <c r="B58" s="18">
        <f>[7]SCF!C54</f>
        <v>1413700</v>
      </c>
      <c r="C58" s="18">
        <v>869611.75</v>
      </c>
      <c r="D58" s="18">
        <f t="shared" si="6"/>
        <v>544088.25</v>
      </c>
      <c r="E58" s="19">
        <f t="shared" si="8"/>
        <v>38.486825351913417</v>
      </c>
    </row>
    <row r="59" spans="1:5" ht="15" customHeight="1" x14ac:dyDescent="0.3">
      <c r="A59" s="17" t="s">
        <v>52</v>
      </c>
      <c r="B59" s="18">
        <f>[7]SCF!C55</f>
        <v>5738380</v>
      </c>
      <c r="C59" s="18">
        <v>2716713.1300000004</v>
      </c>
      <c r="D59" s="18">
        <f t="shared" si="6"/>
        <v>3021666.8699999996</v>
      </c>
      <c r="E59" s="19">
        <f t="shared" si="8"/>
        <v>52.657141388336072</v>
      </c>
    </row>
    <row r="60" spans="1:5" ht="15" customHeight="1" x14ac:dyDescent="0.3">
      <c r="A60" s="17" t="s">
        <v>53</v>
      </c>
      <c r="B60" s="18">
        <f>[7]SCF!C56</f>
        <v>2647131.75</v>
      </c>
      <c r="C60" s="18">
        <v>1371166.63</v>
      </c>
      <c r="D60" s="18">
        <f t="shared" si="6"/>
        <v>1275965.1200000001</v>
      </c>
      <c r="E60" s="19">
        <f t="shared" si="8"/>
        <v>48.201798795998727</v>
      </c>
    </row>
    <row r="61" spans="1:5" ht="15" customHeight="1" x14ac:dyDescent="0.3">
      <c r="A61" s="17" t="s">
        <v>54</v>
      </c>
      <c r="B61" s="18">
        <f>[7]SCF!C57</f>
        <v>1837020</v>
      </c>
      <c r="C61" s="18">
        <v>882357.37999999989</v>
      </c>
      <c r="D61" s="18">
        <f t="shared" si="6"/>
        <v>954662.62000000011</v>
      </c>
      <c r="E61" s="19">
        <f t="shared" si="8"/>
        <v>51.968003614549666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[7]SCF!C60</f>
        <v>27969646.239999998</v>
      </c>
      <c r="C63" s="18">
        <v>0</v>
      </c>
      <c r="D63" s="18">
        <f t="shared" ref="D63:D67" si="9">C63-B63</f>
        <v>-27969646.239999998</v>
      </c>
      <c r="E63" s="19">
        <f t="shared" ref="E63:E67" si="10">IFERROR(+D63/B63*100,0)</f>
        <v>-100</v>
      </c>
    </row>
    <row r="64" spans="1:5" x14ac:dyDescent="0.3">
      <c r="A64" s="24" t="s">
        <v>57</v>
      </c>
      <c r="B64" s="18">
        <f>[7]SCF!C61</f>
        <v>5057080.54</v>
      </c>
      <c r="C64" s="18">
        <v>631709625.17999995</v>
      </c>
      <c r="D64" s="18">
        <f t="shared" si="9"/>
        <v>626652544.63999999</v>
      </c>
      <c r="E64" s="19">
        <f t="shared" si="10"/>
        <v>12391.587195089442</v>
      </c>
    </row>
    <row r="65" spans="1:5" ht="15" customHeight="1" x14ac:dyDescent="0.3">
      <c r="A65" s="24" t="s">
        <v>58</v>
      </c>
      <c r="B65" s="18">
        <f>[7]SCF!C62</f>
        <v>6528060</v>
      </c>
      <c r="C65" s="18">
        <v>3146306</v>
      </c>
      <c r="D65" s="18">
        <f t="shared" si="9"/>
        <v>-3381754</v>
      </c>
      <c r="E65" s="19">
        <f t="shared" si="10"/>
        <v>-51.80335352309875</v>
      </c>
    </row>
    <row r="66" spans="1:5" ht="15" customHeight="1" x14ac:dyDescent="0.3">
      <c r="A66" s="24" t="s">
        <v>59</v>
      </c>
      <c r="B66" s="18">
        <f>[7]SCF!C63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[7]SCF!C64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39554786.780000001</v>
      </c>
      <c r="C68" s="31">
        <v>634855931.17999995</v>
      </c>
      <c r="D68" s="31">
        <f t="shared" ref="D68" si="11">+C68-B68</f>
        <v>595301144.39999998</v>
      </c>
      <c r="E68" s="32">
        <f t="shared" ref="E68" si="12">+D68/B68*100</f>
        <v>1505.0040535195117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[7]SCF!C67</f>
        <v>24005094</v>
      </c>
      <c r="C70" s="15">
        <v>10906231.749999998</v>
      </c>
      <c r="D70" s="15">
        <f t="shared" ref="D70:D82" si="13">+C70-B70</f>
        <v>-13098862.250000002</v>
      </c>
      <c r="E70" s="16">
        <f t="shared" ref="E70:E82" si="14">+D70/B70*100</f>
        <v>-54.567010860278245</v>
      </c>
    </row>
    <row r="71" spans="1:5" ht="15" customHeight="1" x14ac:dyDescent="0.3">
      <c r="A71" s="17" t="s">
        <v>14</v>
      </c>
      <c r="B71" s="18">
        <f>[7]SCF!C68</f>
        <v>18939634.690000001</v>
      </c>
      <c r="C71" s="18">
        <v>8727287.5399999991</v>
      </c>
      <c r="D71" s="18">
        <f t="shared" si="13"/>
        <v>-10212347.150000002</v>
      </c>
      <c r="E71" s="19">
        <f t="shared" ref="E71:E81" si="15">IFERROR(+D71/B71*100,0)</f>
        <v>-53.920507534350982</v>
      </c>
    </row>
    <row r="72" spans="1:5" ht="15" customHeight="1" x14ac:dyDescent="0.3">
      <c r="A72" s="17" t="s">
        <v>15</v>
      </c>
      <c r="B72" s="18">
        <f>[7]SCF!C69</f>
        <v>193511.93</v>
      </c>
      <c r="C72" s="18">
        <v>83005.87999999999</v>
      </c>
      <c r="D72" s="18">
        <f t="shared" si="13"/>
        <v>-110506.05</v>
      </c>
      <c r="E72" s="19">
        <f t="shared" si="15"/>
        <v>-57.105548996384883</v>
      </c>
    </row>
    <row r="73" spans="1:5" ht="15" customHeight="1" x14ac:dyDescent="0.3">
      <c r="A73" s="17" t="s">
        <v>16</v>
      </c>
      <c r="B73" s="18">
        <f>[7]SCF!C70</f>
        <v>0</v>
      </c>
      <c r="C73" s="18">
        <v>12.04</v>
      </c>
      <c r="D73" s="18">
        <f t="shared" si="13"/>
        <v>12.04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[7]SCF!C71</f>
        <v>0</v>
      </c>
      <c r="C74" s="18">
        <v>569.1</v>
      </c>
      <c r="D74" s="18">
        <f t="shared" si="13"/>
        <v>569.1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[7]SCF!C72</f>
        <v>4871947.38</v>
      </c>
      <c r="C75" s="18">
        <v>2095357.19</v>
      </c>
      <c r="D75" s="18">
        <f t="shared" si="13"/>
        <v>-2776590.19</v>
      </c>
      <c r="E75" s="19">
        <f t="shared" si="15"/>
        <v>-56.991382981644598</v>
      </c>
    </row>
    <row r="76" spans="1:5" ht="15" customHeight="1" x14ac:dyDescent="0.3">
      <c r="A76" s="17" t="s">
        <v>19</v>
      </c>
      <c r="B76" s="18">
        <f>[7]SCF!C73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[7]SCF!C74</f>
        <v>10683567</v>
      </c>
      <c r="C77" s="18">
        <v>359870.14</v>
      </c>
      <c r="D77" s="18">
        <f t="shared" ref="D77:D81" si="16">C77-B77</f>
        <v>-10323696.859999999</v>
      </c>
      <c r="E77" s="19">
        <f t="shared" si="15"/>
        <v>-96.631554423723827</v>
      </c>
    </row>
    <row r="78" spans="1:5" x14ac:dyDescent="0.3">
      <c r="A78" s="24" t="s">
        <v>66</v>
      </c>
      <c r="B78" s="18">
        <f>[7]SCF!C75</f>
        <v>169420639.41</v>
      </c>
      <c r="C78" s="18">
        <v>81018616.469999999</v>
      </c>
      <c r="D78" s="18">
        <f t="shared" si="16"/>
        <v>-88402022.939999998</v>
      </c>
      <c r="E78" s="19">
        <f t="shared" si="15"/>
        <v>-52.179016233120237</v>
      </c>
    </row>
    <row r="79" spans="1:5" ht="15" customHeight="1" x14ac:dyDescent="0.3">
      <c r="A79" s="24" t="s">
        <v>67</v>
      </c>
      <c r="B79" s="18">
        <f>[7]SCF!C76</f>
        <v>20000000</v>
      </c>
      <c r="C79" s="18">
        <v>14384039.76</v>
      </c>
      <c r="D79" s="18">
        <f t="shared" si="16"/>
        <v>-5615960.2400000002</v>
      </c>
      <c r="E79" s="19">
        <f t="shared" si="15"/>
        <v>-28.079801199999999</v>
      </c>
    </row>
    <row r="80" spans="1:5" x14ac:dyDescent="0.3">
      <c r="A80" s="24" t="s">
        <v>68</v>
      </c>
      <c r="B80" s="18">
        <f>[7]SCF!C77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[7]SCF!C78</f>
        <v>0</v>
      </c>
      <c r="C81" s="18">
        <v>0</v>
      </c>
      <c r="D81" s="18">
        <f t="shared" si="16"/>
        <v>0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224109300.41</v>
      </c>
      <c r="C82" s="31">
        <v>106668758.12</v>
      </c>
      <c r="D82" s="31">
        <f t="shared" si="13"/>
        <v>-117440542.28999999</v>
      </c>
      <c r="E82" s="32">
        <f t="shared" si="14"/>
        <v>-52.403243450917337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[7]SCF!C81</f>
        <v>45147243.07</v>
      </c>
      <c r="C84" s="18">
        <v>13725145.73</v>
      </c>
      <c r="D84" s="18">
        <f t="shared" ref="D84:D88" si="17">+C84-B84</f>
        <v>-31422097.34</v>
      </c>
      <c r="E84" s="19">
        <f t="shared" ref="E84:E86" si="18">IFERROR(+D84/B84*100,0)</f>
        <v>-69.599149811386255</v>
      </c>
    </row>
    <row r="85" spans="1:5" ht="15" customHeight="1" x14ac:dyDescent="0.3">
      <c r="A85" s="24" t="s">
        <v>73</v>
      </c>
      <c r="B85" s="18">
        <f>[7]SCF!C82</f>
        <v>255748959.09</v>
      </c>
      <c r="C85" s="18">
        <v>26173445.190000001</v>
      </c>
      <c r="D85" s="18">
        <f t="shared" si="17"/>
        <v>-229575513.90000001</v>
      </c>
      <c r="E85" s="19">
        <f t="shared" si="18"/>
        <v>-89.765962182943099</v>
      </c>
    </row>
    <row r="86" spans="1:5" ht="15" customHeight="1" x14ac:dyDescent="0.3">
      <c r="A86" s="24" t="s">
        <v>74</v>
      </c>
      <c r="B86" s="18">
        <f>[7]SCF!C83</f>
        <v>10415619</v>
      </c>
      <c r="C86" s="18">
        <v>7183790.4300000006</v>
      </c>
      <c r="D86" s="18">
        <f t="shared" si="17"/>
        <v>-3231828.5699999994</v>
      </c>
      <c r="E86" s="19">
        <f t="shared" si="18"/>
        <v>-31.028675012018002</v>
      </c>
    </row>
    <row r="87" spans="1:5" ht="15" customHeight="1" x14ac:dyDescent="0.3">
      <c r="A87" s="30" t="s">
        <v>75</v>
      </c>
      <c r="B87" s="33">
        <f>+B84+B85+B86</f>
        <v>311311821.16000003</v>
      </c>
      <c r="C87" s="31">
        <v>47082381.350000001</v>
      </c>
      <c r="D87" s="31">
        <f t="shared" si="17"/>
        <v>-264229439.81000003</v>
      </c>
      <c r="E87" s="32">
        <f>+D87/B87*100</f>
        <v>-84.876134425424922</v>
      </c>
    </row>
    <row r="88" spans="1:5" ht="18" customHeight="1" x14ac:dyDescent="0.3">
      <c r="A88" s="25" t="s">
        <v>76</v>
      </c>
      <c r="B88" s="27">
        <f>+B45+B46+B68+B82+B87</f>
        <v>2099177744.3000002</v>
      </c>
      <c r="C88" s="27">
        <v>1561044639.0699997</v>
      </c>
      <c r="D88" s="27">
        <f t="shared" si="17"/>
        <v>-538133105.2300005</v>
      </c>
      <c r="E88" s="28">
        <f>+D88/B88*100</f>
        <v>-25.635423521958518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[7]SCF!C88</f>
        <v>0</v>
      </c>
      <c r="C91" s="18">
        <v>35214879.109999999</v>
      </c>
      <c r="D91" s="18">
        <f t="shared" ref="D91:D98" si="19">+C91-B91</f>
        <v>35214879.109999999</v>
      </c>
      <c r="E91" s="19">
        <f>IFERROR(+D91/B91*100,0)</f>
        <v>0</v>
      </c>
    </row>
    <row r="92" spans="1:5" ht="15" customHeight="1" x14ac:dyDescent="0.3">
      <c r="A92" s="24" t="s">
        <v>79</v>
      </c>
      <c r="B92" s="18">
        <f>[7]SCF!C89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[7]SCF!C90</f>
        <v>13064280</v>
      </c>
      <c r="C93" s="18">
        <v>3000000</v>
      </c>
      <c r="D93" s="18">
        <f t="shared" si="19"/>
        <v>-10064280</v>
      </c>
      <c r="E93" s="19">
        <f t="shared" si="20"/>
        <v>-77.036621995241987</v>
      </c>
    </row>
    <row r="94" spans="1:5" ht="15" customHeight="1" x14ac:dyDescent="0.3">
      <c r="A94" s="24" t="s">
        <v>81</v>
      </c>
      <c r="B94" s="18">
        <f>[7]SCF!C91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[7]SCF!C92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[7]SCF!C93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[7]SCF!C94</f>
        <v>0</v>
      </c>
      <c r="C97" s="18">
        <v>9104534</v>
      </c>
      <c r="D97" s="18">
        <f t="shared" si="19"/>
        <v>9104534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13064280</v>
      </c>
      <c r="C98" s="31">
        <v>47319413.109999999</v>
      </c>
      <c r="D98" s="31">
        <f t="shared" si="19"/>
        <v>34255133.109999999</v>
      </c>
      <c r="E98" s="32">
        <f t="shared" ref="E98" si="21">+D98/B98*100</f>
        <v>262.20452340274397</v>
      </c>
    </row>
    <row r="99" spans="1:5" ht="15" customHeight="1" x14ac:dyDescent="0.3">
      <c r="A99" s="34" t="s">
        <v>86</v>
      </c>
      <c r="B99" s="35">
        <f>+B42-B88-B98</f>
        <v>-12123129.830000162</v>
      </c>
      <c r="C99" s="36">
        <v>-28215609.899999484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[7]SCF!$C$97</f>
        <v>16749769.699999999</v>
      </c>
      <c r="C100" s="18">
        <v>54762887.270000003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4626639.8699998371</v>
      </c>
      <c r="C101" s="36">
        <v>26547277.370000519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ANECO</vt:lpstr>
      <vt:lpstr>ASELCO</vt:lpstr>
      <vt:lpstr>DIELCO</vt:lpstr>
      <vt:lpstr>SIARELCO</vt:lpstr>
      <vt:lpstr>SURNECO</vt:lpstr>
      <vt:lpstr>SURSECO 1</vt:lpstr>
      <vt:lpstr>SURSECO 2</vt:lpstr>
      <vt:lpstr>ANECO!Print_Titles</vt:lpstr>
      <vt:lpstr>ASELCO!Print_Titles</vt:lpstr>
      <vt:lpstr>DIELCO!Print_Titles</vt:lpstr>
      <vt:lpstr>SIARELCO!Print_Titles</vt:lpstr>
      <vt:lpstr>SURNECO!Print_Titles</vt:lpstr>
      <vt:lpstr>'SURSECO 1'!Print_Titles</vt:lpstr>
      <vt:lpstr>'SURSECO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2024-03-07T07:07:15Z</dcterms:created>
  <dcterms:modified xsi:type="dcterms:W3CDTF">2024-03-07T07:11:01Z</dcterms:modified>
</cp:coreProperties>
</file>